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gad\OneDrive\Desktop\CBROA FILES\"/>
    </mc:Choice>
  </mc:AlternateContent>
  <xr:revisionPtr revIDLastSave="0" documentId="13_ncr:1_{93E24EC6-B888-4D45-808B-294CD2D27163}" xr6:coauthVersionLast="47" xr6:coauthVersionMax="47" xr10:uidLastSave="{00000000-0000-0000-0000-000000000000}"/>
  <bookViews>
    <workbookView xWindow="-120" yWindow="-120" windowWidth="20730" windowHeight="11310" tabRatio="695" activeTab="1" xr2:uid="{00000000-000D-0000-FFFF-FFFF00000000}"/>
  </bookViews>
  <sheets>
    <sheet name="INDEX" sheetId="33" r:id="rId1"/>
    <sheet name="INPUT SHEET" sheetId="34" r:id="rId2"/>
    <sheet name="Data for last 10 months" sheetId="18" state="hidden" r:id="rId3"/>
    <sheet name="Pension_Gratuity calculation" sheetId="45" r:id="rId4"/>
  </sheets>
  <definedNames>
    <definedName name="_xlnm._FilterDatabase" localSheetId="1" hidden="1">'INPUT SHEET'!$C$20:$C$51</definedName>
    <definedName name="_xlnm.Print_Area" localSheetId="2">'Data for last 10 months'!$A$2:$F$14</definedName>
  </definedNames>
  <calcPr calcId="191028"/>
</workbook>
</file>

<file path=xl/calcChain.xml><?xml version="1.0" encoding="utf-8"?>
<calcChain xmlns="http://schemas.openxmlformats.org/spreadsheetml/2006/main">
  <c r="C3" i="18" l="1"/>
  <c r="F3" i="18" s="1"/>
  <c r="G3" i="18" s="1"/>
  <c r="B32" i="45"/>
  <c r="B9" i="45"/>
  <c r="B4" i="18"/>
  <c r="B5" i="18"/>
  <c r="B6" i="18"/>
  <c r="B7" i="18"/>
  <c r="B8" i="18"/>
  <c r="B9" i="18"/>
  <c r="B10" i="18"/>
  <c r="B11" i="18"/>
  <c r="B12" i="18"/>
  <c r="AD9" i="34"/>
  <c r="D4" i="18"/>
  <c r="E4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D12" i="18"/>
  <c r="E12" i="18"/>
  <c r="E3" i="18"/>
  <c r="A12" i="18"/>
  <c r="A11" i="18"/>
  <c r="A10" i="18"/>
  <c r="A9" i="18"/>
  <c r="A8" i="18"/>
  <c r="A7" i="18"/>
  <c r="A6" i="18"/>
  <c r="A5" i="18"/>
  <c r="A4" i="18"/>
  <c r="A3" i="18"/>
  <c r="R58" i="34"/>
  <c r="R57" i="34"/>
  <c r="R56" i="34"/>
  <c r="R55" i="34"/>
  <c r="R53" i="34"/>
  <c r="R52" i="34"/>
  <c r="R51" i="34"/>
  <c r="R50" i="34"/>
  <c r="R49" i="34"/>
  <c r="R48" i="34"/>
  <c r="R47" i="34"/>
  <c r="R46" i="34"/>
  <c r="R45" i="34"/>
  <c r="S44" i="34"/>
  <c r="R43" i="34"/>
  <c r="R42" i="34"/>
  <c r="R41" i="34"/>
  <c r="R40" i="34"/>
  <c r="R39" i="34"/>
  <c r="R37" i="34"/>
  <c r="R36" i="34"/>
  <c r="R35" i="34"/>
  <c r="R34" i="34"/>
  <c r="R31" i="34"/>
  <c r="R30" i="34"/>
  <c r="R29" i="34"/>
  <c r="R28" i="34"/>
  <c r="R27" i="34"/>
  <c r="R26" i="34"/>
  <c r="R25" i="34"/>
  <c r="R24" i="34"/>
  <c r="R23" i="34"/>
  <c r="R22" i="34"/>
  <c r="R21" i="34"/>
  <c r="R20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5" i="34"/>
  <c r="R4" i="34"/>
  <c r="C4" i="18"/>
  <c r="C5" i="18"/>
  <c r="C6" i="18"/>
  <c r="C7" i="18"/>
  <c r="C9" i="18"/>
  <c r="C10" i="18"/>
  <c r="C11" i="18"/>
  <c r="C12" i="18"/>
  <c r="A4" i="45"/>
  <c r="B20" i="45" s="1"/>
  <c r="A20" i="45"/>
  <c r="C8" i="18"/>
  <c r="B4" i="45"/>
  <c r="D3" i="18"/>
  <c r="B3" i="18"/>
  <c r="F6" i="18"/>
  <c r="G6" i="18" s="1"/>
  <c r="F5" i="18" l="1"/>
  <c r="G5" i="18" s="1"/>
  <c r="F8" i="18"/>
  <c r="G8" i="18" s="1"/>
  <c r="C13" i="18"/>
  <c r="F10" i="18"/>
  <c r="G10" i="18" s="1"/>
  <c r="D13" i="18"/>
  <c r="E13" i="18"/>
  <c r="F11" i="18"/>
  <c r="G11" i="18" s="1"/>
  <c r="F9" i="18"/>
  <c r="G9" i="18" s="1"/>
  <c r="F12" i="18"/>
  <c r="B13" i="18"/>
  <c r="F7" i="18"/>
  <c r="G7" i="18" s="1"/>
  <c r="F4" i="18"/>
  <c r="G4" i="18" s="1"/>
  <c r="D23" i="45"/>
  <c r="B23" i="45"/>
  <c r="B22" i="45" s="1"/>
  <c r="B24" i="45"/>
  <c r="C23" i="45"/>
  <c r="C22" i="45" s="1"/>
  <c r="B28" i="45" l="1"/>
  <c r="G12" i="18"/>
  <c r="G13" i="18" s="1"/>
  <c r="F13" i="18"/>
  <c r="D22" i="45"/>
  <c r="H26" i="45" s="1"/>
  <c r="B29" i="45" s="1"/>
  <c r="C7" i="45" l="1"/>
  <c r="C8" i="45" s="1"/>
  <c r="C11" i="45" s="1"/>
  <c r="C15" i="45" s="1"/>
  <c r="B26" i="45"/>
  <c r="B27" i="45" s="1"/>
  <c r="B30" i="45" s="1"/>
  <c r="C12" i="45" l="1"/>
  <c r="C13" i="45"/>
  <c r="C14" i="45" s="1"/>
  <c r="B47" i="45"/>
  <c r="C9" i="45"/>
  <c r="C10" i="45" s="1"/>
</calcChain>
</file>

<file path=xl/sharedStrings.xml><?xml version="1.0" encoding="utf-8"?>
<sst xmlns="http://schemas.openxmlformats.org/spreadsheetml/2006/main" count="117" uniqueCount="85">
  <si>
    <t>NEW BASIC</t>
  </si>
  <si>
    <t>DA</t>
  </si>
  <si>
    <t>OLD BASIC</t>
  </si>
  <si>
    <t xml:space="preserve"> </t>
  </si>
  <si>
    <t>SCALE</t>
  </si>
  <si>
    <t>Month</t>
  </si>
  <si>
    <t>BASIC</t>
  </si>
  <si>
    <t>FPP</t>
  </si>
  <si>
    <t>PQP</t>
  </si>
  <si>
    <t>Total</t>
  </si>
  <si>
    <t>STAG.</t>
  </si>
  <si>
    <t>SCALE-1</t>
  </si>
  <si>
    <t>SCALE-2</t>
  </si>
  <si>
    <t>SCALE-3</t>
  </si>
  <si>
    <t>A</t>
  </si>
  <si>
    <t>SCALE-4</t>
  </si>
  <si>
    <t>SI-4</t>
  </si>
  <si>
    <t>SI-1</t>
  </si>
  <si>
    <t>SI-2</t>
  </si>
  <si>
    <t>SI-3</t>
  </si>
  <si>
    <t>SI-5</t>
  </si>
  <si>
    <t>NEW INCREMENT</t>
  </si>
  <si>
    <t>STAGE</t>
  </si>
  <si>
    <t>Basic Pension</t>
  </si>
  <si>
    <t>Pension Commuted</t>
  </si>
  <si>
    <t>SI-6</t>
  </si>
  <si>
    <t>OLD INCREMENT</t>
  </si>
  <si>
    <t xml:space="preserve">STAGNATION INCREMENTS </t>
  </si>
  <si>
    <t>OLD INC.</t>
  </si>
  <si>
    <t>CUMULATIVE</t>
  </si>
  <si>
    <t>NEW INC.</t>
  </si>
  <si>
    <t>NAME OF THE RETIRED OFFICER</t>
  </si>
  <si>
    <t>PENSION FROM THE MONTH/YEAR
(MM/YYYY)</t>
  </si>
  <si>
    <t>Basic pension after commutation</t>
  </si>
  <si>
    <t>SCALE-5</t>
  </si>
  <si>
    <t>SCALE-6</t>
  </si>
  <si>
    <t>SCALE-7</t>
  </si>
  <si>
    <t>DATE OF RETIREMENT</t>
  </si>
  <si>
    <t>DATE OF JOINING THE BANK</t>
  </si>
  <si>
    <t>DATE OF JOINING THE BANK  (DD/MM/YYYY)</t>
  </si>
  <si>
    <t>GRATUITY AS PER ACT</t>
  </si>
  <si>
    <t>GRATUITY AS PER CBOSR</t>
  </si>
  <si>
    <t>SUB TOT</t>
  </si>
  <si>
    <t>Years</t>
  </si>
  <si>
    <t>Months</t>
  </si>
  <si>
    <t>Days</t>
  </si>
  <si>
    <t>Acutal service for Gratuity (CBOSR)</t>
  </si>
  <si>
    <t>Acutal service for Gratuity (ACT)</t>
  </si>
  <si>
    <t>Max. Gratuity payable under ACT</t>
  </si>
  <si>
    <t>DATE OF  RETIREMENT (DD/MM/YYYY)</t>
  </si>
  <si>
    <t xml:space="preserve">GRATUITY CALCULATION
 </t>
  </si>
  <si>
    <t xml:space="preserve">PENSION FROM  </t>
  </si>
  <si>
    <r>
      <rPr>
        <sz val="14"/>
        <color rgb="FFFF0000"/>
        <rFont val="Calibri"/>
        <family val="2"/>
        <scheme val="minor"/>
      </rPr>
      <t>Gratuity as per act*</t>
    </r>
    <r>
      <rPr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Paid on completion of 5 years of continuous service</t>
    </r>
    <r>
      <rPr>
        <sz val="11"/>
        <color theme="1"/>
        <rFont val="Calibri"/>
        <family val="2"/>
        <scheme val="minor"/>
      </rPr>
      <t xml:space="preserve">
Upto 5 years : Nil
Above 5 years:
</t>
    </r>
    <r>
      <rPr>
        <sz val="11"/>
        <color rgb="FFFF0000"/>
        <rFont val="Calibri"/>
        <family val="2"/>
        <scheme val="minor"/>
      </rPr>
      <t>*BP+DA+FPA+PQA. * 15* No. of years /26*</t>
    </r>
    <r>
      <rPr>
        <sz val="11"/>
        <color theme="1"/>
        <rFont val="Calibri"/>
        <family val="2"/>
        <scheme val="minor"/>
      </rPr>
      <t xml:space="preserve">
Fraction in excess of 6 months = Full year
</t>
    </r>
    <r>
      <rPr>
        <b/>
        <sz val="11"/>
        <rFont val="Calibri"/>
        <family val="2"/>
        <scheme val="minor"/>
      </rPr>
      <t>Maximum- 20 lakhs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*Gratuity as per CBOSR*</t>
    </r>
    <r>
      <rPr>
        <sz val="11"/>
        <color theme="1"/>
        <rFont val="Calibri"/>
        <family val="2"/>
        <scheme val="minor"/>
      </rPr>
      <t xml:space="preserve">
Paid on completion of 10 years of continuous service
BP+FPA+PQA. * No of years 
( No DA component)
Upto 10 years: Nil
Above 10 years upto 15 years: 1 month for each completed year.
</t>
    </r>
    <r>
      <rPr>
        <b/>
        <sz val="11"/>
        <color theme="1"/>
        <rFont val="Calibri"/>
        <family val="2"/>
        <scheme val="minor"/>
      </rPr>
      <t xml:space="preserve">Above 15 years upto 30 years. : MINIMUM  15 months
For exceeding 30 years: 1/2 a month for each completed year of service
Fraction in excess of 6 months or more, amount is paid on prorata
</t>
    </r>
  </si>
  <si>
    <t>NEW FPP WITH DA</t>
  </si>
  <si>
    <t xml:space="preserve">Stagnation Increments  </t>
  </si>
  <si>
    <t>BASIC CHART</t>
  </si>
  <si>
    <r>
      <t xml:space="preserve">PQP
</t>
    </r>
    <r>
      <rPr>
        <b/>
        <sz val="14"/>
        <color rgb="FFFF0000"/>
        <rFont val="Calibri"/>
        <family val="2"/>
        <scheme val="minor"/>
      </rPr>
      <t>0</t>
    </r>
    <r>
      <rPr>
        <b/>
        <sz val="14"/>
        <rFont val="Calibri"/>
        <family val="2"/>
        <scheme val="minor"/>
      </rPr>
      <t xml:space="preserve"> (If no PQP)
</t>
    </r>
    <r>
      <rPr>
        <b/>
        <sz val="12"/>
        <color rgb="FFFF0000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</si>
  <si>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 xml:space="preserve">SCALE </t>
    </r>
    <r>
      <rPr>
        <b/>
        <sz val="12"/>
        <rFont val="Calibri"/>
        <family val="2"/>
        <scheme val="minor"/>
      </rPr>
      <t xml:space="preserve">
</t>
    </r>
  </si>
  <si>
    <t>Month &amp; year (mmm-yyyy format)</t>
  </si>
  <si>
    <r>
      <rPr>
        <b/>
        <sz val="16"/>
        <rFont val="Calibri"/>
        <family val="2"/>
        <scheme val="minor"/>
      </rPr>
      <t>FPP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00B0F0"/>
        <rFont val="Calibri"/>
        <family val="2"/>
        <scheme val="minor"/>
      </rPr>
      <t>(increment component only)</t>
    </r>
    <r>
      <rPr>
        <b/>
        <sz val="14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0</t>
    </r>
    <r>
      <rPr>
        <b/>
        <sz val="14"/>
        <rFont val="Calibri"/>
        <family val="2"/>
        <scheme val="minor"/>
      </rPr>
      <t xml:space="preserve"> IF NO FPP
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</si>
  <si>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 PENSION CALCULATION</t>
  </si>
  <si>
    <r>
      <t xml:space="preserve">BASIC  </t>
    </r>
    <r>
      <rPr>
        <b/>
        <sz val="12"/>
        <color rgb="FFFF0000"/>
        <rFont val="Calibri"/>
        <family val="2"/>
        <scheme val="minor"/>
      </rPr>
      <t xml:space="preserve"> </t>
    </r>
  </si>
  <si>
    <t>See adjacent charts</t>
  </si>
  <si>
    <t>NEW FPP-INCREMENT COMPONENT</t>
  </si>
  <si>
    <r>
      <t xml:space="preserve">PENSION, COMMUTATION &amp; GRATUITY CALCULATION SHEET 
FOR RETIREES 
</t>
    </r>
    <r>
      <rPr>
        <b/>
        <sz val="20"/>
        <color theme="7"/>
        <rFont val="Calibri"/>
        <family val="2"/>
        <scheme val="minor"/>
      </rPr>
      <t>Developed by</t>
    </r>
    <r>
      <rPr>
        <b/>
        <sz val="20"/>
        <color theme="1"/>
        <rFont val="Calibri"/>
        <family val="2"/>
        <scheme val="minor"/>
      </rPr>
      <t xml:space="preserve">
J S JAGADEESH
</t>
    </r>
    <r>
      <rPr>
        <b/>
        <sz val="20"/>
        <color theme="8"/>
        <rFont val="Calibri"/>
        <family val="2"/>
        <scheme val="minor"/>
      </rPr>
      <t>GENERAL SECRETARY, CBROA</t>
    </r>
    <r>
      <rPr>
        <b/>
        <sz val="20"/>
        <color theme="1"/>
        <rFont val="Calibri"/>
        <family val="2"/>
        <scheme val="minor"/>
      </rPr>
      <t xml:space="preserve">
 </t>
    </r>
  </si>
  <si>
    <r>
      <t xml:space="preserve">
</t>
    </r>
    <r>
      <rPr>
        <b/>
        <sz val="16"/>
        <color rgb="FFFF0000"/>
        <rFont val="Calibri"/>
        <family val="2"/>
        <scheme val="minor"/>
      </rPr>
      <t>IMPORTANT NOTE</t>
    </r>
    <r>
      <rPr>
        <b/>
        <sz val="16"/>
        <rFont val="Calibri"/>
        <family val="2"/>
        <scheme val="minor"/>
      </rPr>
      <t xml:space="preserve"> : Please furnish data in the below mentioned fields only for the previous </t>
    </r>
    <r>
      <rPr>
        <b/>
        <sz val="16"/>
        <color rgb="FFFF0000"/>
        <rFont val="Calibri"/>
        <family val="2"/>
        <scheme val="minor"/>
      </rPr>
      <t xml:space="preserve">10 months prior to the DATE OF RETIREMENT. </t>
    </r>
    <r>
      <rPr>
        <b/>
        <sz val="16"/>
        <rFont val="Calibri"/>
        <family val="2"/>
        <scheme val="minor"/>
      </rPr>
      <t xml:space="preserve">For eg. If you retire in June 2023 furnish input from Sept. 2022 to June 2023  ….  
 </t>
    </r>
  </si>
  <si>
    <r>
      <t xml:space="preserve">PENSION PACKAGE DEVELOPED BY </t>
    </r>
    <r>
      <rPr>
        <b/>
        <sz val="16"/>
        <color rgb="FF0070C0"/>
        <rFont val="Calibri"/>
        <family val="2"/>
      </rPr>
      <t>SRI. J S JAGADEESH, GENERAL SECRETARTY, CBROA</t>
    </r>
  </si>
  <si>
    <r>
      <t xml:space="preserve">PENSION PACKAGE DEVELOPED BY </t>
    </r>
    <r>
      <rPr>
        <b/>
        <sz val="16"/>
        <color rgb="FFFF0000"/>
        <rFont val="Calibri"/>
        <family val="2"/>
      </rPr>
      <t>SRI. J S JAGADEESH, GENERAL SECRETARTY, CBROA</t>
    </r>
  </si>
  <si>
    <t>FURNISH LATEST DA % FOR THE PENSIONERS</t>
  </si>
  <si>
    <t>Those who are drawing HRA, the same is paid on FPP also. (So please check the salary slip and arrive at the increment component of FPP accordingly)</t>
  </si>
  <si>
    <t>Inputs for calculation of Leave encashment</t>
  </si>
  <si>
    <t>Gross salary (in the month of retirement)</t>
  </si>
  <si>
    <t>Notional HRA (if it is not already included in the gross salary)</t>
  </si>
  <si>
    <t>Accumualted leave (No. of days)</t>
  </si>
  <si>
    <t>LEAVE ENCASHMENT</t>
  </si>
  <si>
    <t>BENEFICIAL GRATUITY</t>
  </si>
  <si>
    <t>SALARY  - BASIC + DA</t>
  </si>
  <si>
    <t>SALARY  - BASIC</t>
  </si>
  <si>
    <t>Basic Salary</t>
  </si>
  <si>
    <t xml:space="preserve">Gross Pension   </t>
  </si>
  <si>
    <t>NET PENSION</t>
  </si>
  <si>
    <t>COMMUTATION AMOUNT</t>
  </si>
  <si>
    <t>TOTAL TERMINAL BENEFITS</t>
  </si>
  <si>
    <t>FURNISH LATEST DA % FOR  SERVING EMPLOYEES</t>
  </si>
  <si>
    <t>J S JAGADEESH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</si>
</sst>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70C0"/>
      <name val="Calibri"/>
      <family val="2"/>
    </font>
    <font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8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0">
    <xf numFmtId="0" fontId="0" fillId="0" borderId="0" xfId="0"/>
    <xf numFmtId="0" fontId="1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1" xfId="0" quotePrefix="1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0" fillId="15" borderId="1" xfId="0" applyFont="1" applyFill="1" applyBorder="1" applyAlignment="1" applyProtection="1">
      <alignment horizontal="center"/>
      <protection hidden="1"/>
    </xf>
    <xf numFmtId="0" fontId="10" fillId="13" borderId="1" xfId="0" applyFont="1" applyFill="1" applyBorder="1" applyAlignment="1" applyProtection="1">
      <alignment horizontal="center"/>
      <protection hidden="1"/>
    </xf>
    <xf numFmtId="0" fontId="10" fillId="9" borderId="1" xfId="0" applyFont="1" applyFill="1" applyBorder="1" applyAlignment="1" applyProtection="1">
      <alignment horizontal="center"/>
      <protection hidden="1"/>
    </xf>
    <xf numFmtId="0" fontId="10" fillId="12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top" wrapText="1"/>
    </xf>
    <xf numFmtId="0" fontId="15" fillId="2" borderId="0" xfId="0" applyFont="1" applyFill="1" applyProtection="1">
      <protection hidden="1"/>
    </xf>
    <xf numFmtId="0" fontId="10" fillId="18" borderId="1" xfId="0" applyFont="1" applyFill="1" applyBorder="1" applyAlignment="1" applyProtection="1">
      <alignment horizontal="center"/>
      <protection hidden="1"/>
    </xf>
    <xf numFmtId="0" fontId="10" fillId="17" borderId="1" xfId="0" applyFont="1" applyFill="1" applyBorder="1" applyAlignment="1" applyProtection="1">
      <alignment horizontal="center"/>
      <protection hidden="1"/>
    </xf>
    <xf numFmtId="0" fontId="15" fillId="17" borderId="1" xfId="0" applyFont="1" applyFill="1" applyBorder="1" applyProtection="1">
      <protection hidden="1"/>
    </xf>
    <xf numFmtId="0" fontId="10" fillId="20" borderId="1" xfId="0" applyFont="1" applyFill="1" applyBorder="1" applyAlignment="1" applyProtection="1">
      <alignment horizontal="center"/>
      <protection hidden="1"/>
    </xf>
    <xf numFmtId="0" fontId="10" fillId="18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right" vertical="center" indent="3"/>
      <protection locked="0"/>
    </xf>
    <xf numFmtId="0" fontId="8" fillId="2" borderId="3" xfId="0" applyFont="1" applyFill="1" applyBorder="1" applyAlignment="1" applyProtection="1">
      <alignment horizontal="right" vertical="top" indent="2"/>
      <protection locked="0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1" fontId="24" fillId="5" borderId="1" xfId="0" applyNumberFormat="1" applyFont="1" applyFill="1" applyBorder="1" applyAlignment="1" applyProtection="1">
      <alignment horizontal="right" indent="1"/>
      <protection hidden="1"/>
    </xf>
    <xf numFmtId="1" fontId="24" fillId="5" borderId="3" xfId="0" applyNumberFormat="1" applyFont="1" applyFill="1" applyBorder="1" applyAlignment="1" applyProtection="1">
      <alignment horizontal="right" indent="1"/>
      <protection hidden="1"/>
    </xf>
    <xf numFmtId="1" fontId="7" fillId="5" borderId="7" xfId="0" applyNumberFormat="1" applyFont="1" applyFill="1" applyBorder="1" applyAlignment="1" applyProtection="1">
      <alignment horizontal="right" indent="1"/>
      <protection hidden="1"/>
    </xf>
    <xf numFmtId="1" fontId="7" fillId="8" borderId="7" xfId="0" applyNumberFormat="1" applyFont="1" applyFill="1" applyBorder="1" applyAlignment="1" applyProtection="1">
      <alignment horizontal="right" indent="1"/>
      <protection hidden="1"/>
    </xf>
    <xf numFmtId="0" fontId="30" fillId="5" borderId="1" xfId="0" applyFont="1" applyFill="1" applyBorder="1" applyAlignment="1" applyProtection="1">
      <alignment horizontal="left" vertical="center"/>
      <protection hidden="1"/>
    </xf>
    <xf numFmtId="17" fontId="15" fillId="8" borderId="1" xfId="0" applyNumberFormat="1" applyFont="1" applyFill="1" applyBorder="1" applyAlignment="1" applyProtection="1">
      <alignment horizontal="left"/>
      <protection hidden="1"/>
    </xf>
    <xf numFmtId="164" fontId="13" fillId="5" borderId="5" xfId="0" applyNumberFormat="1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35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32" fillId="2" borderId="0" xfId="0" applyFont="1" applyFill="1" applyAlignment="1" applyProtection="1">
      <alignment horizontal="center" wrapText="1"/>
      <protection hidden="1"/>
    </xf>
    <xf numFmtId="0" fontId="7" fillId="17" borderId="11" xfId="0" applyFont="1" applyFill="1" applyBorder="1" applyAlignment="1" applyProtection="1">
      <alignment horizontal="center" vertical="center" wrapText="1"/>
      <protection hidden="1"/>
    </xf>
    <xf numFmtId="17" fontId="21" fillId="2" borderId="12" xfId="0" applyNumberFormat="1" applyFont="1" applyFill="1" applyBorder="1" applyAlignment="1" applyProtection="1">
      <alignment horizontal="center" vertical="center"/>
      <protection hidden="1"/>
    </xf>
    <xf numFmtId="17" fontId="14" fillId="2" borderId="14" xfId="0" applyNumberFormat="1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7" fillId="6" borderId="1" xfId="0" applyFont="1" applyFill="1" applyBorder="1" applyAlignment="1" applyProtection="1">
      <alignment vertical="top"/>
      <protection hidden="1"/>
    </xf>
    <xf numFmtId="0" fontId="12" fillId="7" borderId="3" xfId="0" applyFont="1" applyFill="1" applyBorder="1" applyAlignment="1" applyProtection="1">
      <alignment horizontal="center" vertical="center"/>
      <protection hidden="1"/>
    </xf>
    <xf numFmtId="14" fontId="7" fillId="7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1" fontId="13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4" borderId="1" xfId="0" applyFont="1" applyFill="1" applyBorder="1" applyProtection="1">
      <protection hidden="1"/>
    </xf>
    <xf numFmtId="1" fontId="7" fillId="0" borderId="1" xfId="0" applyNumberFormat="1" applyFont="1" applyBorder="1" applyAlignment="1" applyProtection="1">
      <alignment vertical="top"/>
      <protection hidden="1"/>
    </xf>
    <xf numFmtId="1" fontId="16" fillId="0" borderId="1" xfId="0" applyNumberFormat="1" applyFont="1" applyBorder="1" applyAlignment="1" applyProtection="1">
      <alignment vertical="top"/>
      <protection hidden="1"/>
    </xf>
    <xf numFmtId="1" fontId="7" fillId="6" borderId="1" xfId="0" applyNumberFormat="1" applyFont="1" applyFill="1" applyBorder="1" applyAlignment="1" applyProtection="1">
      <alignment vertical="top"/>
      <protection hidden="1"/>
    </xf>
    <xf numFmtId="0" fontId="36" fillId="2" borderId="3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0" fillId="18" borderId="1" xfId="0" applyFont="1" applyFill="1" applyBorder="1" applyAlignment="1" applyProtection="1">
      <alignment horizontal="center" textRotation="90"/>
      <protection hidden="1"/>
    </xf>
    <xf numFmtId="0" fontId="10" fillId="13" borderId="1" xfId="0" applyFont="1" applyFill="1" applyBorder="1" applyAlignment="1" applyProtection="1">
      <alignment horizontal="center" textRotation="90"/>
      <protection hidden="1"/>
    </xf>
    <xf numFmtId="0" fontId="10" fillId="15" borderId="1" xfId="0" applyFont="1" applyFill="1" applyBorder="1" applyAlignment="1" applyProtection="1">
      <alignment horizontal="center" textRotation="90"/>
      <protection hidden="1"/>
    </xf>
    <xf numFmtId="0" fontId="10" fillId="9" borderId="1" xfId="0" applyFont="1" applyFill="1" applyBorder="1" applyAlignment="1" applyProtection="1">
      <alignment horizontal="center" textRotation="90"/>
      <protection hidden="1"/>
    </xf>
    <xf numFmtId="0" fontId="10" fillId="3" borderId="1" xfId="0" applyFont="1" applyFill="1" applyBorder="1" applyAlignment="1" applyProtection="1">
      <alignment horizontal="center" textRotation="90"/>
      <protection hidden="1"/>
    </xf>
    <xf numFmtId="0" fontId="10" fillId="12" borderId="1" xfId="0" applyFont="1" applyFill="1" applyBorder="1" applyAlignment="1" applyProtection="1">
      <alignment horizontal="center" textRotation="90"/>
      <protection hidden="1"/>
    </xf>
    <xf numFmtId="0" fontId="10" fillId="19" borderId="1" xfId="0" applyFont="1" applyFill="1" applyBorder="1" applyAlignment="1" applyProtection="1">
      <alignment horizontal="center" vertical="center" textRotation="90" wrapText="1"/>
      <protection hidden="1"/>
    </xf>
    <xf numFmtId="0" fontId="10" fillId="8" borderId="1" xfId="0" applyFont="1" applyFill="1" applyBorder="1" applyAlignment="1" applyProtection="1">
      <alignment horizontal="center" vertical="center" textRotation="90" wrapText="1"/>
      <protection hidden="1"/>
    </xf>
    <xf numFmtId="0" fontId="10" fillId="11" borderId="1" xfId="0" applyFont="1" applyFill="1" applyBorder="1" applyAlignment="1" applyProtection="1">
      <alignment horizontal="center" vertical="center" wrapText="1"/>
      <protection hidden="1"/>
    </xf>
    <xf numFmtId="0" fontId="10" fillId="21" borderId="1" xfId="0" applyFont="1" applyFill="1" applyBorder="1" applyAlignment="1" applyProtection="1">
      <alignment horizontal="center" vertical="center" wrapText="1"/>
      <protection hidden="1"/>
    </xf>
    <xf numFmtId="1" fontId="10" fillId="11" borderId="1" xfId="0" applyNumberFormat="1" applyFont="1" applyFill="1" applyBorder="1" applyProtection="1">
      <protection hidden="1"/>
    </xf>
    <xf numFmtId="0" fontId="15" fillId="21" borderId="1" xfId="0" applyFont="1" applyFill="1" applyBorder="1" applyProtection="1">
      <protection hidden="1"/>
    </xf>
    <xf numFmtId="0" fontId="15" fillId="4" borderId="1" xfId="0" applyFont="1" applyFill="1" applyBorder="1" applyProtection="1">
      <protection hidden="1"/>
    </xf>
    <xf numFmtId="1" fontId="10" fillId="11" borderId="1" xfId="0" applyNumberFormat="1" applyFont="1" applyFill="1" applyBorder="1" applyAlignment="1" applyProtection="1">
      <alignment horizontal="right" vertical="center"/>
      <protection hidden="1"/>
    </xf>
    <xf numFmtId="0" fontId="15" fillId="21" borderId="1" xfId="0" applyFont="1" applyFill="1" applyBorder="1" applyAlignment="1" applyProtection="1">
      <alignment horizontal="right" vertical="center"/>
      <protection hidden="1"/>
    </xf>
    <xf numFmtId="1" fontId="10" fillId="11" borderId="1" xfId="0" applyNumberFormat="1" applyFont="1" applyFill="1" applyBorder="1" applyAlignment="1" applyProtection="1">
      <alignment vertical="center"/>
      <protection hidden="1"/>
    </xf>
    <xf numFmtId="0" fontId="15" fillId="21" borderId="1" xfId="0" applyFont="1" applyFill="1" applyBorder="1" applyAlignment="1" applyProtection="1">
      <alignment vertical="center"/>
      <protection hidden="1"/>
    </xf>
    <xf numFmtId="0" fontId="15" fillId="4" borderId="1" xfId="0" applyFont="1" applyFill="1" applyBorder="1" applyAlignment="1" applyProtection="1">
      <alignment vertical="center"/>
      <protection hidden="1"/>
    </xf>
    <xf numFmtId="0" fontId="15" fillId="17" borderId="1" xfId="0" applyFont="1" applyFill="1" applyBorder="1" applyAlignment="1" applyProtection="1">
      <alignment vertical="center"/>
      <protection hidden="1"/>
    </xf>
    <xf numFmtId="0" fontId="10" fillId="21" borderId="1" xfId="0" applyFont="1" applyFill="1" applyBorder="1" applyProtection="1">
      <protection hidden="1"/>
    </xf>
    <xf numFmtId="0" fontId="15" fillId="8" borderId="1" xfId="0" applyFont="1" applyFill="1" applyBorder="1" applyProtection="1">
      <protection hidden="1"/>
    </xf>
    <xf numFmtId="0" fontId="10" fillId="11" borderId="1" xfId="0" applyFont="1" applyFill="1" applyBorder="1" applyProtection="1">
      <protection hidden="1"/>
    </xf>
    <xf numFmtId="0" fontId="10" fillId="22" borderId="1" xfId="0" applyFont="1" applyFill="1" applyBorder="1" applyAlignment="1" applyProtection="1">
      <alignment horizontal="center"/>
      <protection hidden="1"/>
    </xf>
    <xf numFmtId="0" fontId="10" fillId="13" borderId="1" xfId="0" applyFont="1" applyFill="1" applyBorder="1" applyAlignment="1" applyProtection="1">
      <alignment horizontal="center" vertical="center"/>
      <protection hidden="1"/>
    </xf>
    <xf numFmtId="0" fontId="10" fillId="15" borderId="1" xfId="0" applyFont="1" applyFill="1" applyBorder="1" applyAlignment="1" applyProtection="1">
      <alignment horizontal="center" vertical="center"/>
      <protection hidden="1"/>
    </xf>
    <xf numFmtId="0" fontId="32" fillId="2" borderId="9" xfId="0" applyFont="1" applyFill="1" applyBorder="1" applyAlignment="1" applyProtection="1">
      <alignment horizontal="center" wrapText="1"/>
      <protection hidden="1"/>
    </xf>
    <xf numFmtId="0" fontId="32" fillId="2" borderId="10" xfId="0" applyFont="1" applyFill="1" applyBorder="1" applyAlignment="1" applyProtection="1">
      <alignment horizontal="center" wrapText="1"/>
      <protection hidden="1"/>
    </xf>
    <xf numFmtId="0" fontId="15" fillId="13" borderId="2" xfId="0" applyFont="1" applyFill="1" applyBorder="1" applyAlignment="1" applyProtection="1">
      <alignment horizontal="center"/>
      <protection hidden="1"/>
    </xf>
    <xf numFmtId="0" fontId="10" fillId="11" borderId="2" xfId="0" applyFont="1" applyFill="1" applyBorder="1" applyAlignment="1" applyProtection="1">
      <alignment horizontal="center"/>
      <protection hidden="1"/>
    </xf>
    <xf numFmtId="0" fontId="10" fillId="11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5" fillId="4" borderId="2" xfId="0" applyFont="1" applyFill="1" applyBorder="1" applyAlignment="1" applyProtection="1">
      <alignment horizontal="center"/>
      <protection hidden="1"/>
    </xf>
    <xf numFmtId="0" fontId="15" fillId="14" borderId="2" xfId="0" applyFont="1" applyFill="1" applyBorder="1" applyAlignment="1" applyProtection="1">
      <alignment horizontal="center"/>
      <protection hidden="1"/>
    </xf>
    <xf numFmtId="0" fontId="8" fillId="2" borderId="19" xfId="0" applyFont="1" applyFill="1" applyBorder="1" applyAlignment="1" applyProtection="1">
      <alignment horizontal="right" vertical="top" indent="2"/>
      <protection locked="0"/>
    </xf>
    <xf numFmtId="0" fontId="22" fillId="19" borderId="1" xfId="0" applyFont="1" applyFill="1" applyBorder="1" applyAlignment="1" applyProtection="1">
      <alignment vertical="top" wrapText="1"/>
      <protection hidden="1"/>
    </xf>
    <xf numFmtId="1" fontId="20" fillId="19" borderId="1" xfId="0" applyNumberFormat="1" applyFont="1" applyFill="1" applyBorder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 applyProtection="1">
      <protection hidden="1"/>
    </xf>
    <xf numFmtId="0" fontId="29" fillId="2" borderId="1" xfId="0" applyFont="1" applyFill="1" applyBorder="1" applyProtection="1">
      <protection hidden="1"/>
    </xf>
    <xf numFmtId="17" fontId="13" fillId="2" borderId="3" xfId="0" applyNumberFormat="1" applyFont="1" applyFill="1" applyBorder="1" applyAlignment="1" applyProtection="1">
      <alignment horizontal="left" vertical="top"/>
      <protection locked="0"/>
    </xf>
    <xf numFmtId="0" fontId="41" fillId="2" borderId="1" xfId="0" applyFont="1" applyFill="1" applyBorder="1" applyAlignment="1" applyProtection="1">
      <alignment horizontal="center" vertical="center" wrapText="1"/>
      <protection hidden="1"/>
    </xf>
    <xf numFmtId="1" fontId="29" fillId="2" borderId="1" xfId="0" applyNumberFormat="1" applyFont="1" applyFill="1" applyBorder="1" applyAlignment="1" applyProtection="1">
      <alignment horizontal="center"/>
      <protection hidden="1"/>
    </xf>
    <xf numFmtId="1" fontId="40" fillId="2" borderId="1" xfId="0" applyNumberFormat="1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17" borderId="1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right" vertical="center" indent="4"/>
      <protection locked="0" hidden="1"/>
    </xf>
    <xf numFmtId="14" fontId="20" fillId="7" borderId="12" xfId="0" applyNumberFormat="1" applyFont="1" applyFill="1" applyBorder="1" applyAlignment="1" applyProtection="1">
      <alignment horizontal="center" vertical="center"/>
      <protection hidden="1"/>
    </xf>
    <xf numFmtId="0" fontId="12" fillId="7" borderId="11" xfId="0" applyFont="1" applyFill="1" applyBorder="1" applyAlignment="1" applyProtection="1">
      <alignment horizontal="center" vertical="top" wrapText="1"/>
      <protection hidden="1"/>
    </xf>
    <xf numFmtId="0" fontId="6" fillId="2" borderId="0" xfId="0" applyFont="1" applyFill="1" applyAlignment="1" applyProtection="1">
      <alignment horizontal="right" vertical="center" indent="4"/>
      <protection hidden="1"/>
    </xf>
    <xf numFmtId="0" fontId="23" fillId="10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right" vertical="top" indent="2"/>
      <protection locked="0"/>
    </xf>
    <xf numFmtId="0" fontId="22" fillId="8" borderId="1" xfId="0" applyFont="1" applyFill="1" applyBorder="1" applyAlignment="1" applyProtection="1">
      <alignment vertical="center"/>
      <protection hidden="1"/>
    </xf>
    <xf numFmtId="1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left" vertical="center"/>
      <protection hidden="1"/>
    </xf>
    <xf numFmtId="0" fontId="7" fillId="8" borderId="1" xfId="0" applyFont="1" applyFill="1" applyBorder="1" applyAlignment="1" applyProtection="1">
      <alignment vertical="center" wrapText="1"/>
      <protection hidden="1"/>
    </xf>
    <xf numFmtId="0" fontId="12" fillId="2" borderId="1" xfId="0" applyFont="1" applyFill="1" applyBorder="1" applyProtection="1">
      <protection hidden="1"/>
    </xf>
    <xf numFmtId="10" fontId="36" fillId="2" borderId="1" xfId="0" applyNumberFormat="1" applyFont="1" applyFill="1" applyBorder="1" applyAlignment="1" applyProtection="1">
      <alignment vertical="top"/>
      <protection hidden="1"/>
    </xf>
    <xf numFmtId="2" fontId="36" fillId="2" borderId="1" xfId="0" applyNumberFormat="1" applyFont="1" applyFill="1" applyBorder="1" applyAlignment="1" applyProtection="1">
      <alignment vertical="top"/>
      <protection hidden="1"/>
    </xf>
    <xf numFmtId="0" fontId="36" fillId="2" borderId="1" xfId="0" applyFont="1" applyFill="1" applyBorder="1" applyAlignment="1" applyProtection="1">
      <alignment vertical="top"/>
      <protection hidden="1"/>
    </xf>
    <xf numFmtId="0" fontId="7" fillId="8" borderId="1" xfId="0" applyFont="1" applyFill="1" applyBorder="1" applyAlignment="1" applyProtection="1">
      <alignment vertical="top" wrapText="1"/>
      <protection hidden="1"/>
    </xf>
    <xf numFmtId="1" fontId="17" fillId="8" borderId="1" xfId="0" applyNumberFormat="1" applyFont="1" applyFill="1" applyBorder="1" applyAlignment="1" applyProtection="1">
      <alignment vertical="top"/>
      <protection hidden="1"/>
    </xf>
    <xf numFmtId="10" fontId="16" fillId="2" borderId="1" xfId="0" applyNumberFormat="1" applyFont="1" applyFill="1" applyBorder="1" applyAlignment="1" applyProtection="1">
      <alignment horizontal="right" vertical="top" indent="2"/>
      <protection locked="0"/>
    </xf>
    <xf numFmtId="10" fontId="13" fillId="2" borderId="1" xfId="0" applyNumberFormat="1" applyFont="1" applyFill="1" applyBorder="1" applyAlignment="1" applyProtection="1">
      <alignment horizontal="right" vertical="top" indent="2"/>
      <protection locked="0"/>
    </xf>
    <xf numFmtId="2" fontId="0" fillId="2" borderId="1" xfId="0" applyNumberFormat="1" applyFill="1" applyBorder="1" applyAlignment="1" applyProtection="1">
      <alignment vertical="center"/>
      <protection hidden="1"/>
    </xf>
    <xf numFmtId="0" fontId="42" fillId="0" borderId="0" xfId="0" applyFont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14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14" fontId="37" fillId="2" borderId="12" xfId="0" applyNumberFormat="1" applyFont="1" applyFill="1" applyBorder="1" applyAlignment="1" applyProtection="1">
      <alignment horizontal="center" vertical="center"/>
      <protection locked="0"/>
    </xf>
    <xf numFmtId="14" fontId="37" fillId="2" borderId="13" xfId="0" applyNumberFormat="1" applyFont="1" applyFill="1" applyBorder="1" applyAlignment="1" applyProtection="1">
      <alignment horizontal="center" vertical="center"/>
      <protection locked="0"/>
    </xf>
    <xf numFmtId="17" fontId="37" fillId="2" borderId="12" xfId="0" applyNumberFormat="1" applyFont="1" applyFill="1" applyBorder="1" applyAlignment="1" applyProtection="1">
      <alignment horizontal="center" vertical="center"/>
      <protection locked="0"/>
    </xf>
    <xf numFmtId="17" fontId="37" fillId="2" borderId="13" xfId="0" applyNumberFormat="1" applyFont="1" applyFill="1" applyBorder="1" applyAlignment="1" applyProtection="1">
      <alignment horizontal="center" vertical="center"/>
      <protection locked="0"/>
    </xf>
    <xf numFmtId="17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33" fillId="8" borderId="18" xfId="0" applyFont="1" applyFill="1" applyBorder="1" applyAlignment="1" applyProtection="1">
      <alignment horizontal="center" vertical="center" wrapText="1"/>
      <protection hidden="1"/>
    </xf>
    <xf numFmtId="0" fontId="33" fillId="8" borderId="19" xfId="0" applyFont="1" applyFill="1" applyBorder="1" applyAlignment="1" applyProtection="1">
      <alignment horizontal="center" vertical="center" wrapText="1"/>
      <protection hidden="1"/>
    </xf>
    <xf numFmtId="1" fontId="17" fillId="0" borderId="6" xfId="0" applyNumberFormat="1" applyFont="1" applyBorder="1" applyAlignment="1" applyProtection="1">
      <alignment horizontal="right" vertical="center" indent="11"/>
      <protection hidden="1"/>
    </xf>
    <xf numFmtId="0" fontId="17" fillId="0" borderId="8" xfId="0" applyFont="1" applyBorder="1" applyAlignment="1" applyProtection="1">
      <alignment horizontal="right" vertical="center" indent="11"/>
      <protection hidden="1"/>
    </xf>
    <xf numFmtId="0" fontId="17" fillId="0" borderId="2" xfId="0" applyFont="1" applyBorder="1" applyAlignment="1" applyProtection="1">
      <alignment horizontal="right" vertical="center" indent="11"/>
      <protection hidden="1"/>
    </xf>
    <xf numFmtId="1" fontId="29" fillId="2" borderId="6" xfId="0" applyNumberFormat="1" applyFont="1" applyFill="1" applyBorder="1" applyAlignment="1" applyProtection="1">
      <alignment horizontal="right" indent="11"/>
      <protection hidden="1"/>
    </xf>
    <xf numFmtId="1" fontId="29" fillId="2" borderId="8" xfId="0" applyNumberFormat="1" applyFont="1" applyFill="1" applyBorder="1" applyAlignment="1" applyProtection="1">
      <alignment horizontal="right" indent="11"/>
      <protection hidden="1"/>
    </xf>
    <xf numFmtId="1" fontId="29" fillId="2" borderId="2" xfId="0" applyNumberFormat="1" applyFont="1" applyFill="1" applyBorder="1" applyAlignment="1" applyProtection="1">
      <alignment horizontal="right" indent="11"/>
      <protection hidden="1"/>
    </xf>
    <xf numFmtId="1" fontId="16" fillId="2" borderId="6" xfId="0" applyNumberFormat="1" applyFont="1" applyFill="1" applyBorder="1" applyAlignment="1" applyProtection="1">
      <alignment horizontal="right" vertical="center" indent="11"/>
      <protection hidden="1"/>
    </xf>
    <xf numFmtId="1" fontId="16" fillId="2" borderId="8" xfId="0" applyNumberFormat="1" applyFont="1" applyFill="1" applyBorder="1" applyAlignment="1" applyProtection="1">
      <alignment horizontal="right" vertical="center" indent="11"/>
      <protection hidden="1"/>
    </xf>
    <xf numFmtId="1" fontId="16" fillId="2" borderId="2" xfId="0" applyNumberFormat="1" applyFont="1" applyFill="1" applyBorder="1" applyAlignment="1" applyProtection="1">
      <alignment horizontal="right" vertical="center" indent="11"/>
      <protection hidden="1"/>
    </xf>
    <xf numFmtId="0" fontId="22" fillId="10" borderId="12" xfId="0" applyFont="1" applyFill="1" applyBorder="1" applyAlignment="1" applyProtection="1">
      <alignment horizontal="center" vertical="center" wrapText="1"/>
      <protection hidden="1"/>
    </xf>
    <xf numFmtId="0" fontId="22" fillId="10" borderId="14" xfId="0" applyFont="1" applyFill="1" applyBorder="1" applyAlignment="1" applyProtection="1">
      <alignment horizontal="center" vertical="center" wrapText="1"/>
      <protection hidden="1"/>
    </xf>
    <xf numFmtId="0" fontId="22" fillId="10" borderId="13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17" fillId="8" borderId="12" xfId="0" applyFont="1" applyFill="1" applyBorder="1" applyAlignment="1" applyProtection="1">
      <alignment horizontal="center" vertical="center" wrapText="1"/>
      <protection hidden="1"/>
    </xf>
    <xf numFmtId="0" fontId="17" fillId="8" borderId="14" xfId="0" applyFont="1" applyFill="1" applyBorder="1" applyAlignment="1" applyProtection="1">
      <alignment horizontal="center" vertical="center" wrapText="1"/>
      <protection hidden="1"/>
    </xf>
    <xf numFmtId="0" fontId="17" fillId="8" borderId="13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1" fontId="8" fillId="2" borderId="6" xfId="0" applyNumberFormat="1" applyFont="1" applyFill="1" applyBorder="1" applyAlignment="1" applyProtection="1">
      <alignment horizontal="right" indent="11"/>
      <protection hidden="1"/>
    </xf>
    <xf numFmtId="1" fontId="8" fillId="2" borderId="8" xfId="0" applyNumberFormat="1" applyFont="1" applyFill="1" applyBorder="1" applyAlignment="1" applyProtection="1">
      <alignment horizontal="right" indent="11"/>
      <protection hidden="1"/>
    </xf>
    <xf numFmtId="1" fontId="8" fillId="2" borderId="2" xfId="0" applyNumberFormat="1" applyFont="1" applyFill="1" applyBorder="1" applyAlignment="1" applyProtection="1">
      <alignment horizontal="right" indent="11"/>
      <protection hidden="1"/>
    </xf>
    <xf numFmtId="1" fontId="13" fillId="4" borderId="6" xfId="0" applyNumberFormat="1" applyFont="1" applyFill="1" applyBorder="1" applyAlignment="1" applyProtection="1">
      <alignment horizontal="right" indent="11"/>
      <protection hidden="1"/>
    </xf>
    <xf numFmtId="1" fontId="13" fillId="4" borderId="8" xfId="0" applyNumberFormat="1" applyFont="1" applyFill="1" applyBorder="1" applyAlignment="1" applyProtection="1">
      <alignment horizontal="right" indent="11"/>
      <protection hidden="1"/>
    </xf>
    <xf numFmtId="1" fontId="13" fillId="4" borderId="2" xfId="0" applyNumberFormat="1" applyFont="1" applyFill="1" applyBorder="1" applyAlignment="1" applyProtection="1">
      <alignment horizontal="right" indent="11"/>
      <protection hidden="1"/>
    </xf>
    <xf numFmtId="0" fontId="7" fillId="17" borderId="12" xfId="0" applyFont="1" applyFill="1" applyBorder="1" applyAlignment="1" applyProtection="1">
      <alignment horizontal="center" vertical="center" wrapText="1"/>
      <protection hidden="1"/>
    </xf>
    <xf numFmtId="0" fontId="7" fillId="17" borderId="13" xfId="0" applyFont="1" applyFill="1" applyBorder="1" applyAlignment="1" applyProtection="1">
      <alignment horizontal="center" vertical="center" wrapText="1"/>
      <protection hidden="1"/>
    </xf>
    <xf numFmtId="14" fontId="20" fillId="7" borderId="12" xfId="0" applyNumberFormat="1" applyFont="1" applyFill="1" applyBorder="1" applyAlignment="1" applyProtection="1">
      <alignment horizontal="center" vertical="center"/>
      <protection hidden="1"/>
    </xf>
    <xf numFmtId="14" fontId="20" fillId="7" borderId="13" xfId="0" applyNumberFormat="1" applyFont="1" applyFill="1" applyBorder="1" applyAlignment="1" applyProtection="1">
      <alignment horizontal="center" vertical="center"/>
      <protection hidden="1"/>
    </xf>
    <xf numFmtId="0" fontId="28" fillId="10" borderId="12" xfId="0" applyFont="1" applyFill="1" applyBorder="1" applyAlignment="1" applyProtection="1">
      <alignment horizontal="center" vertical="center"/>
      <protection hidden="1"/>
    </xf>
    <xf numFmtId="0" fontId="28" fillId="10" borderId="14" xfId="0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" fontId="13" fillId="2" borderId="6" xfId="0" applyNumberFormat="1" applyFont="1" applyFill="1" applyBorder="1" applyAlignment="1" applyProtection="1">
      <alignment horizontal="right" indent="11"/>
      <protection hidden="1"/>
    </xf>
    <xf numFmtId="1" fontId="13" fillId="2" borderId="8" xfId="0" applyNumberFormat="1" applyFont="1" applyFill="1" applyBorder="1" applyAlignment="1" applyProtection="1">
      <alignment horizontal="right" indent="11"/>
      <protection hidden="1"/>
    </xf>
    <xf numFmtId="1" fontId="13" fillId="2" borderId="2" xfId="0" applyNumberFormat="1" applyFont="1" applyFill="1" applyBorder="1" applyAlignment="1" applyProtection="1">
      <alignment horizontal="right" indent="11"/>
      <protection hidden="1"/>
    </xf>
    <xf numFmtId="0" fontId="12" fillId="6" borderId="24" xfId="0" applyFont="1" applyFill="1" applyBorder="1" applyAlignment="1" applyProtection="1">
      <alignment horizontal="center" vertical="center" wrapText="1"/>
      <protection hidden="1"/>
    </xf>
    <xf numFmtId="0" fontId="12" fillId="6" borderId="25" xfId="0" applyFont="1" applyFill="1" applyBorder="1" applyAlignment="1" applyProtection="1">
      <alignment horizontal="center" vertical="center" wrapText="1"/>
      <protection hidden="1"/>
    </xf>
    <xf numFmtId="0" fontId="12" fillId="6" borderId="26" xfId="0" applyFont="1" applyFill="1" applyBorder="1" applyAlignment="1" applyProtection="1">
      <alignment horizontal="center" vertical="center" wrapText="1"/>
      <protection hidden="1"/>
    </xf>
    <xf numFmtId="14" fontId="13" fillId="6" borderId="6" xfId="0" applyNumberFormat="1" applyFont="1" applyFill="1" applyBorder="1" applyAlignment="1" applyProtection="1">
      <alignment horizontal="center" vertical="center"/>
      <protection hidden="1"/>
    </xf>
    <xf numFmtId="14" fontId="13" fillId="6" borderId="8" xfId="0" applyNumberFormat="1" applyFont="1" applyFill="1" applyBorder="1" applyAlignment="1" applyProtection="1">
      <alignment horizontal="center" vertical="center"/>
      <protection hidden="1"/>
    </xf>
    <xf numFmtId="14" fontId="13" fillId="6" borderId="2" xfId="0" applyNumberFormat="1" applyFont="1" applyFill="1" applyBorder="1" applyAlignment="1" applyProtection="1">
      <alignment horizontal="center" vertical="center"/>
      <protection hidden="1"/>
    </xf>
    <xf numFmtId="0" fontId="29" fillId="2" borderId="4" xfId="0" applyFont="1" applyFill="1" applyBorder="1" applyAlignment="1" applyProtection="1">
      <alignment horizontal="left" vertical="center"/>
      <protection hidden="1"/>
    </xf>
    <xf numFmtId="0" fontId="29" fillId="2" borderId="3" xfId="0" applyFont="1" applyFill="1" applyBorder="1" applyAlignment="1" applyProtection="1">
      <alignment horizontal="left" vertic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6" fillId="0" borderId="27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7" fillId="0" borderId="6" xfId="0" applyFont="1" applyBorder="1" applyAlignment="1" applyProtection="1">
      <alignment horizontal="right" vertical="center" indent="11"/>
      <protection hidden="1"/>
    </xf>
    <xf numFmtId="0" fontId="47" fillId="0" borderId="8" xfId="0" applyFont="1" applyBorder="1" applyAlignment="1" applyProtection="1">
      <alignment horizontal="right" vertical="center" indent="11"/>
      <protection hidden="1"/>
    </xf>
    <xf numFmtId="0" fontId="47" fillId="0" borderId="2" xfId="0" applyFont="1" applyBorder="1" applyAlignment="1" applyProtection="1">
      <alignment horizontal="right" vertical="center" indent="11"/>
      <protection hidden="1"/>
    </xf>
    <xf numFmtId="0" fontId="46" fillId="8" borderId="9" xfId="0" applyFont="1" applyFill="1" applyBorder="1" applyAlignment="1" applyProtection="1">
      <alignment horizontal="center" vertical="center"/>
    </xf>
    <xf numFmtId="0" fontId="46" fillId="8" borderId="10" xfId="0" applyFont="1" applyFill="1" applyBorder="1" applyAlignment="1" applyProtection="1">
      <alignment horizontal="center" vertical="center"/>
    </xf>
    <xf numFmtId="0" fontId="46" fillId="8" borderId="17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2" fillId="2" borderId="12" xfId="0" applyFont="1" applyFill="1" applyBorder="1" applyAlignment="1" applyProtection="1">
      <alignment horizontal="center" wrapText="1"/>
    </xf>
    <xf numFmtId="0" fontId="22" fillId="2" borderId="14" xfId="0" applyFont="1" applyFill="1" applyBorder="1" applyAlignment="1" applyProtection="1">
      <alignment horizontal="center" wrapText="1"/>
    </xf>
    <xf numFmtId="0" fontId="22" fillId="2" borderId="13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0" borderId="29" xfId="0" applyFont="1" applyBorder="1" applyAlignment="1" applyProtection="1">
      <alignment horizontal="center"/>
    </xf>
    <xf numFmtId="0" fontId="18" fillId="2" borderId="0" xfId="0" applyFont="1" applyFill="1" applyAlignment="1" applyProtection="1">
      <alignment vertical="center"/>
    </xf>
    <xf numFmtId="0" fontId="7" fillId="0" borderId="10" xfId="0" applyFont="1" applyBorder="1" applyAlignment="1" applyProtection="1">
      <alignment horizontal="center"/>
    </xf>
    <xf numFmtId="0" fontId="7" fillId="16" borderId="15" xfId="0" applyFont="1" applyFill="1" applyBorder="1" applyAlignment="1" applyProtection="1">
      <alignment horizontal="center" vertical="center" wrapText="1"/>
    </xf>
    <xf numFmtId="0" fontId="7" fillId="16" borderId="16" xfId="0" applyFont="1" applyFill="1" applyBorder="1" applyAlignment="1" applyProtection="1">
      <alignment horizontal="center" vertical="center" wrapText="1"/>
    </xf>
    <xf numFmtId="0" fontId="19" fillId="16" borderId="15" xfId="0" applyFont="1" applyFill="1" applyBorder="1" applyAlignment="1" applyProtection="1">
      <alignment horizontal="center" vertical="center" wrapText="1"/>
    </xf>
    <xf numFmtId="0" fontId="19" fillId="16" borderId="16" xfId="0" applyFont="1" applyFill="1" applyBorder="1" applyAlignment="1" applyProtection="1">
      <alignment horizontal="center" vertical="center" wrapText="1"/>
    </xf>
    <xf numFmtId="0" fontId="18" fillId="16" borderId="15" xfId="0" applyFont="1" applyFill="1" applyBorder="1" applyAlignment="1" applyProtection="1">
      <alignment horizontal="center" vertical="center" wrapText="1"/>
    </xf>
    <xf numFmtId="0" fontId="18" fillId="16" borderId="16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top" wrapText="1"/>
    </xf>
    <xf numFmtId="0" fontId="7" fillId="16" borderId="9" xfId="0" applyFont="1" applyFill="1" applyBorder="1" applyAlignment="1" applyProtection="1">
      <alignment horizontal="center" vertical="center" wrapText="1"/>
    </xf>
    <xf numFmtId="0" fontId="7" fillId="16" borderId="17" xfId="0" applyFont="1" applyFill="1" applyBorder="1" applyAlignment="1" applyProtection="1">
      <alignment horizontal="center" vertical="center" wrapText="1"/>
    </xf>
    <xf numFmtId="0" fontId="19" fillId="16" borderId="9" xfId="0" applyFont="1" applyFill="1" applyBorder="1" applyAlignment="1" applyProtection="1">
      <alignment horizontal="center" vertical="center" wrapText="1"/>
    </xf>
    <xf numFmtId="0" fontId="19" fillId="16" borderId="17" xfId="0" applyFont="1" applyFill="1" applyBorder="1" applyAlignment="1" applyProtection="1">
      <alignment horizontal="center" vertical="center" wrapText="1"/>
    </xf>
    <xf numFmtId="0" fontId="18" fillId="16" borderId="9" xfId="0" applyFont="1" applyFill="1" applyBorder="1" applyAlignment="1" applyProtection="1">
      <alignment horizontal="center" vertical="center" wrapText="1"/>
    </xf>
    <xf numFmtId="0" fontId="18" fillId="16" borderId="17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/>
    </xf>
    <xf numFmtId="17" fontId="7" fillId="2" borderId="0" xfId="0" applyNumberFormat="1" applyFont="1" applyFill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top" wrapText="1"/>
    </xf>
    <xf numFmtId="0" fontId="10" fillId="7" borderId="11" xfId="0" applyFont="1" applyFill="1" applyBorder="1" applyAlignment="1" applyProtection="1">
      <alignment horizontal="center" vertical="top" wrapText="1"/>
    </xf>
    <xf numFmtId="0" fontId="13" fillId="7" borderId="11" xfId="0" applyFont="1" applyFill="1" applyBorder="1" applyAlignment="1" applyProtection="1">
      <alignment horizontal="left" vertical="top" wrapText="1" indent="1"/>
    </xf>
    <xf numFmtId="0" fontId="13" fillId="7" borderId="20" xfId="0" applyFont="1" applyFill="1" applyBorder="1" applyAlignment="1" applyProtection="1">
      <alignment horizontal="center" vertical="top" wrapText="1"/>
    </xf>
    <xf numFmtId="0" fontId="16" fillId="2" borderId="0" xfId="0" applyFont="1" applyFill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top" wrapText="1"/>
    </xf>
    <xf numFmtId="0" fontId="10" fillId="7" borderId="3" xfId="0" applyFont="1" applyFill="1" applyBorder="1" applyAlignment="1" applyProtection="1">
      <alignment horizontal="center" vertical="top" wrapText="1"/>
    </xf>
    <xf numFmtId="0" fontId="16" fillId="7" borderId="3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14" fontId="13" fillId="2" borderId="0" xfId="0" applyNumberFormat="1" applyFont="1" applyFill="1" applyAlignment="1" applyProtection="1">
      <alignment horizontal="left" vertical="top"/>
    </xf>
    <xf numFmtId="0" fontId="16" fillId="2" borderId="28" xfId="0" applyFont="1" applyFill="1" applyBorder="1" applyAlignment="1" applyProtection="1">
      <alignment horizontal="center" vertical="top" wrapText="1"/>
    </xf>
    <xf numFmtId="0" fontId="16" fillId="2" borderId="1" xfId="0" applyFont="1" applyFill="1" applyBorder="1" applyAlignment="1" applyProtection="1">
      <alignment horizontal="left" vertical="top" wrapText="1"/>
    </xf>
    <xf numFmtId="0" fontId="24" fillId="0" borderId="0" xfId="0" applyFont="1" applyProtection="1"/>
    <xf numFmtId="17" fontId="13" fillId="2" borderId="6" xfId="0" applyNumberFormat="1" applyFont="1" applyFill="1" applyBorder="1" applyAlignment="1" applyProtection="1">
      <alignment horizontal="left" vertical="top"/>
    </xf>
    <xf numFmtId="17" fontId="13" fillId="2" borderId="8" xfId="0" applyNumberFormat="1" applyFont="1" applyFill="1" applyBorder="1" applyAlignment="1" applyProtection="1">
      <alignment horizontal="left" vertical="top"/>
    </xf>
    <xf numFmtId="17" fontId="13" fillId="2" borderId="2" xfId="0" applyNumberFormat="1" applyFont="1" applyFill="1" applyBorder="1" applyAlignment="1" applyProtection="1">
      <alignment horizontal="left" vertical="top"/>
    </xf>
    <xf numFmtId="17" fontId="13" fillId="2" borderId="0" xfId="0" applyNumberFormat="1" applyFont="1" applyFill="1" applyAlignment="1" applyProtection="1">
      <alignment horizontal="left" vertical="top"/>
    </xf>
    <xf numFmtId="0" fontId="16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right" vertical="center" indent="3"/>
    </xf>
    <xf numFmtId="0" fontId="8" fillId="2" borderId="0" xfId="0" applyFont="1" applyFill="1" applyAlignment="1" applyProtection="1">
      <alignment horizontal="right" vertical="top" indent="2"/>
    </xf>
    <xf numFmtId="17" fontId="13" fillId="23" borderId="1" xfId="0" applyNumberFormat="1" applyFont="1" applyFill="1" applyBorder="1" applyAlignment="1" applyProtection="1">
      <alignment horizontal="center" vertical="top"/>
    </xf>
    <xf numFmtId="0" fontId="8" fillId="2" borderId="0" xfId="0" applyFont="1" applyFill="1" applyAlignment="1" applyProtection="1">
      <alignment horizontal="center" vertical="center"/>
    </xf>
    <xf numFmtId="17" fontId="13" fillId="2" borderId="6" xfId="0" applyNumberFormat="1" applyFont="1" applyFill="1" applyBorder="1" applyAlignment="1" applyProtection="1">
      <alignment horizontal="left" vertical="center"/>
    </xf>
    <xf numFmtId="17" fontId="13" fillId="2" borderId="8" xfId="0" applyNumberFormat="1" applyFont="1" applyFill="1" applyBorder="1" applyAlignment="1" applyProtection="1">
      <alignment horizontal="left" vertical="center"/>
    </xf>
    <xf numFmtId="17" fontId="13" fillId="2" borderId="2" xfId="0" applyNumberFormat="1" applyFont="1" applyFill="1" applyBorder="1" applyAlignment="1" applyProtection="1">
      <alignment horizontal="left" vertical="center"/>
    </xf>
    <xf numFmtId="17" fontId="47" fillId="2" borderId="6" xfId="0" applyNumberFormat="1" applyFont="1" applyFill="1" applyBorder="1" applyAlignment="1" applyProtection="1">
      <alignment horizontal="left" vertical="center"/>
    </xf>
    <xf numFmtId="17" fontId="47" fillId="2" borderId="8" xfId="0" applyNumberFormat="1" applyFont="1" applyFill="1" applyBorder="1" applyAlignment="1" applyProtection="1">
      <alignment horizontal="left" vertical="center"/>
    </xf>
    <xf numFmtId="17" fontId="4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indent="2"/>
    </xf>
    <xf numFmtId="0" fontId="6" fillId="0" borderId="0" xfId="0" applyFont="1" applyAlignment="1" applyProtection="1">
      <alignment horizontal="left" indent="1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E623D"/>
      <color rgb="FFCC6600"/>
      <color rgb="FF401E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13</xdr:col>
      <xdr:colOff>171450</xdr:colOff>
      <xdr:row>3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A4FBB7A-8D65-E692-DD74-4C647903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77724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"/>
  <sheetViews>
    <sheetView workbookViewId="0">
      <selection activeCell="B4" sqref="B4:M4"/>
    </sheetView>
  </sheetViews>
  <sheetFormatPr defaultRowHeight="15" x14ac:dyDescent="0.25"/>
  <cols>
    <col min="1" max="1" width="3.140625" customWidth="1"/>
    <col min="2" max="2" width="11.42578125" customWidth="1"/>
    <col min="3" max="3" width="9.140625" customWidth="1"/>
    <col min="4" max="4" width="13.42578125" customWidth="1"/>
    <col min="13" max="13" width="6.85546875" customWidth="1"/>
  </cols>
  <sheetData>
    <row r="1" spans="1:13" ht="6.75" customHeight="1" x14ac:dyDescent="0.35">
      <c r="A1" s="1"/>
    </row>
    <row r="2" spans="1:13" ht="105.75" customHeight="1" x14ac:dyDescent="0.35">
      <c r="A2" s="1"/>
      <c r="B2" s="125" t="s">
        <v>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9" customHeight="1" x14ac:dyDescent="0.25"/>
    <row r="4" spans="1:13" ht="210" customHeight="1" x14ac:dyDescent="0.25">
      <c r="B4" s="126" t="s">
        <v>64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8.25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</sheetData>
  <sheetProtection algorithmName="SHA-512" hashValue="y6NsK7rXFIMa7KfKqoqdy0g9p1pndslMzFr8fKYoJh5PBw9oHMMuDRSXqhFtQpkENNuIo4cu/pIbKSpey4Xklg==" saltValue="DfB+GPcr2s+La1USTXOMFw==" spinCount="100000" sheet="1" objects="1" scenarios="1" selectLockedCells="1"/>
  <mergeCells count="2">
    <mergeCell ref="B2:M2"/>
    <mergeCell ref="B4:M4"/>
  </mergeCells>
  <pageMargins left="0.70866141732283472" right="0.70866141732283472" top="0.45" bottom="0.42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119"/>
  <sheetViews>
    <sheetView tabSelected="1" workbookViewId="0">
      <selection activeCell="A5" sqref="A5:F20"/>
    </sheetView>
  </sheetViews>
  <sheetFormatPr defaultColWidth="9.140625" defaultRowHeight="18.75" x14ac:dyDescent="0.3"/>
  <cols>
    <col min="1" max="1" width="19.28515625" style="255" customWidth="1"/>
    <col min="2" max="2" width="13" style="256" customWidth="1"/>
    <col min="3" max="3" width="17.85546875" style="257" customWidth="1"/>
    <col min="4" max="4" width="18.7109375" style="256" customWidth="1"/>
    <col min="5" max="5" width="17.5703125" style="258" customWidth="1"/>
    <col min="6" max="6" width="23.28515625" style="204" customWidth="1"/>
    <col min="7" max="7" width="14.5703125" style="204" bestFit="1" customWidth="1"/>
    <col min="8" max="8" width="9.140625" style="204"/>
    <col min="9" max="13" width="4.5703125" style="2" bestFit="1" customWidth="1"/>
    <col min="14" max="14" width="3.85546875" style="2" bestFit="1" customWidth="1"/>
    <col min="15" max="15" width="6.85546875" style="2" bestFit="1" customWidth="1"/>
    <col min="16" max="16" width="6.85546875" style="2" customWidth="1"/>
    <col min="17" max="17" width="0.140625" style="14" customWidth="1"/>
    <col min="18" max="18" width="17.42578125" style="14" hidden="1" customWidth="1"/>
    <col min="19" max="19" width="12" style="14" bestFit="1" customWidth="1"/>
    <col min="20" max="20" width="18.28515625" style="14" bestFit="1" customWidth="1"/>
    <col min="21" max="21" width="7.85546875" style="204" customWidth="1"/>
    <col min="22" max="22" width="10.140625" style="204" customWidth="1"/>
    <col min="23" max="23" width="6.28515625" style="204" bestFit="1" customWidth="1"/>
    <col min="24" max="24" width="6.5703125" style="204" customWidth="1"/>
    <col min="25" max="25" width="9.42578125" style="239" hidden="1" customWidth="1"/>
    <col min="26" max="26" width="13.7109375" style="239" hidden="1" customWidth="1"/>
    <col min="27" max="27" width="10.28515625" style="239" bestFit="1" customWidth="1"/>
    <col min="28" max="28" width="13.7109375" style="239" bestFit="1" customWidth="1"/>
    <col min="29" max="29" width="9.140625" style="204"/>
    <col min="30" max="30" width="13.5703125" style="204" customWidth="1"/>
    <col min="31" max="31" width="17" style="204" customWidth="1"/>
    <col min="32" max="16384" width="9.140625" style="204"/>
  </cols>
  <sheetData>
    <row r="1" spans="1:33" s="199" customFormat="1" ht="42" customHeight="1" thickBot="1" x14ac:dyDescent="0.3">
      <c r="A1" s="190" t="s">
        <v>31</v>
      </c>
      <c r="B1" s="191"/>
      <c r="C1" s="192"/>
      <c r="D1" s="135" t="s">
        <v>84</v>
      </c>
      <c r="E1" s="136"/>
      <c r="F1" s="137"/>
      <c r="G1" s="193"/>
      <c r="H1" s="193"/>
      <c r="I1" s="194" t="s">
        <v>55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6"/>
      <c r="U1" s="193"/>
      <c r="V1" s="193"/>
      <c r="W1" s="128" t="s">
        <v>27</v>
      </c>
      <c r="X1" s="128"/>
      <c r="Y1" s="128"/>
      <c r="Z1" s="128"/>
      <c r="AA1" s="128"/>
      <c r="AB1" s="128"/>
      <c r="AC1" s="197"/>
      <c r="AD1" s="198" t="s">
        <v>7</v>
      </c>
      <c r="AE1" s="198"/>
    </row>
    <row r="2" spans="1:33" ht="81" customHeight="1" thickBot="1" x14ac:dyDescent="0.4">
      <c r="A2" s="200" t="s">
        <v>65</v>
      </c>
      <c r="B2" s="201"/>
      <c r="C2" s="201"/>
      <c r="D2" s="201"/>
      <c r="E2" s="201"/>
      <c r="F2" s="202"/>
      <c r="G2" s="203"/>
      <c r="I2" s="58" t="s">
        <v>11</v>
      </c>
      <c r="J2" s="59" t="s">
        <v>12</v>
      </c>
      <c r="K2" s="60" t="s">
        <v>13</v>
      </c>
      <c r="L2" s="61" t="s">
        <v>15</v>
      </c>
      <c r="M2" s="62" t="s">
        <v>34</v>
      </c>
      <c r="N2" s="63" t="s">
        <v>35</v>
      </c>
      <c r="O2" s="64" t="s">
        <v>36</v>
      </c>
      <c r="P2" s="65" t="s">
        <v>22</v>
      </c>
      <c r="Q2" s="66" t="s">
        <v>2</v>
      </c>
      <c r="R2" s="66" t="s">
        <v>26</v>
      </c>
      <c r="S2" s="67" t="s">
        <v>0</v>
      </c>
      <c r="T2" s="67" t="s">
        <v>21</v>
      </c>
      <c r="W2" s="102" t="s">
        <v>4</v>
      </c>
      <c r="X2" s="103" t="s">
        <v>22</v>
      </c>
      <c r="Y2" s="104" t="s">
        <v>28</v>
      </c>
      <c r="Z2" s="104" t="s">
        <v>29</v>
      </c>
      <c r="AA2" s="105" t="s">
        <v>30</v>
      </c>
      <c r="AB2" s="105" t="s">
        <v>29</v>
      </c>
      <c r="AD2" s="98" t="s">
        <v>53</v>
      </c>
      <c r="AE2" s="110" t="s">
        <v>63</v>
      </c>
    </row>
    <row r="3" spans="1:33" ht="23.25" customHeight="1" x14ac:dyDescent="0.3">
      <c r="A3" s="205"/>
      <c r="B3" s="205"/>
      <c r="C3" s="205"/>
      <c r="D3" s="205"/>
      <c r="E3" s="205"/>
      <c r="F3" s="205"/>
      <c r="G3" s="206"/>
      <c r="I3" s="15">
        <v>1</v>
      </c>
      <c r="J3" s="3"/>
      <c r="K3" s="3"/>
      <c r="L3" s="3"/>
      <c r="M3" s="3"/>
      <c r="N3" s="3"/>
      <c r="O3" s="3"/>
      <c r="P3" s="12">
        <v>1</v>
      </c>
      <c r="Q3" s="68">
        <v>23700</v>
      </c>
      <c r="R3" s="68">
        <v>0</v>
      </c>
      <c r="S3" s="69">
        <v>36000</v>
      </c>
      <c r="T3" s="69">
        <v>0</v>
      </c>
      <c r="W3" s="85">
        <v>1</v>
      </c>
      <c r="X3" s="3">
        <v>1</v>
      </c>
      <c r="Y3" s="70">
        <v>1310</v>
      </c>
      <c r="Z3" s="70">
        <v>1310</v>
      </c>
      <c r="AA3" s="17">
        <v>1990</v>
      </c>
      <c r="AB3" s="17">
        <v>1990</v>
      </c>
      <c r="AD3" s="99">
        <v>2043</v>
      </c>
      <c r="AE3" s="99">
        <v>1990</v>
      </c>
    </row>
    <row r="4" spans="1:33" ht="21.75" customHeight="1" thickBot="1" x14ac:dyDescent="0.35">
      <c r="A4" s="207"/>
      <c r="B4" s="207"/>
      <c r="C4" s="207"/>
      <c r="D4" s="207"/>
      <c r="E4" s="207"/>
      <c r="F4" s="207"/>
      <c r="I4" s="15">
        <v>1</v>
      </c>
      <c r="J4" s="3"/>
      <c r="K4" s="3"/>
      <c r="L4" s="3"/>
      <c r="M4" s="3"/>
      <c r="N4" s="3"/>
      <c r="O4" s="3"/>
      <c r="P4" s="12">
        <v>2</v>
      </c>
      <c r="Q4" s="68">
        <v>24680</v>
      </c>
      <c r="R4" s="68">
        <f>Q4-Q3</f>
        <v>980</v>
      </c>
      <c r="S4" s="69">
        <v>37490</v>
      </c>
      <c r="T4" s="69">
        <v>1490</v>
      </c>
      <c r="W4" s="85">
        <v>1</v>
      </c>
      <c r="X4" s="3">
        <v>2</v>
      </c>
      <c r="Y4" s="70">
        <v>1310</v>
      </c>
      <c r="Z4" s="70">
        <v>2620</v>
      </c>
      <c r="AA4" s="17">
        <v>1990</v>
      </c>
      <c r="AB4" s="17">
        <v>3980</v>
      </c>
      <c r="AD4" s="99">
        <v>2279</v>
      </c>
      <c r="AE4" s="99">
        <v>2220</v>
      </c>
    </row>
    <row r="5" spans="1:33" ht="23.25" customHeight="1" x14ac:dyDescent="0.3">
      <c r="A5" s="208" t="s">
        <v>39</v>
      </c>
      <c r="B5" s="209"/>
      <c r="C5" s="210" t="s">
        <v>49</v>
      </c>
      <c r="D5" s="211"/>
      <c r="E5" s="212" t="s">
        <v>32</v>
      </c>
      <c r="F5" s="213"/>
      <c r="G5" s="214"/>
      <c r="I5" s="15">
        <v>1</v>
      </c>
      <c r="J5" s="3"/>
      <c r="K5" s="3"/>
      <c r="L5" s="3"/>
      <c r="M5" s="3"/>
      <c r="N5" s="3"/>
      <c r="O5" s="3"/>
      <c r="P5" s="12">
        <v>3</v>
      </c>
      <c r="Q5" s="68">
        <v>25660</v>
      </c>
      <c r="R5" s="68">
        <f>Q5-Q4</f>
        <v>980</v>
      </c>
      <c r="S5" s="69">
        <v>38980</v>
      </c>
      <c r="T5" s="69">
        <v>1490</v>
      </c>
      <c r="W5" s="85">
        <v>1</v>
      </c>
      <c r="X5" s="3">
        <v>3</v>
      </c>
      <c r="Y5" s="70">
        <v>1460</v>
      </c>
      <c r="Z5" s="70">
        <v>4080</v>
      </c>
      <c r="AA5" s="17">
        <v>2220</v>
      </c>
      <c r="AB5" s="17">
        <v>6200</v>
      </c>
      <c r="AD5" s="99">
        <v>2566</v>
      </c>
      <c r="AE5" s="99">
        <v>2499.6675</v>
      </c>
    </row>
    <row r="6" spans="1:33" ht="18" customHeight="1" thickBot="1" x14ac:dyDescent="0.35">
      <c r="A6" s="215"/>
      <c r="B6" s="216"/>
      <c r="C6" s="217"/>
      <c r="D6" s="218"/>
      <c r="E6" s="219"/>
      <c r="F6" s="220"/>
      <c r="I6" s="15">
        <v>1</v>
      </c>
      <c r="J6" s="3"/>
      <c r="K6" s="3"/>
      <c r="L6" s="3"/>
      <c r="M6" s="3"/>
      <c r="N6" s="3"/>
      <c r="O6" s="3"/>
      <c r="P6" s="12">
        <v>4</v>
      </c>
      <c r="Q6" s="68">
        <v>26640</v>
      </c>
      <c r="R6" s="68">
        <f t="shared" ref="R6:R50" si="0">Q6-Q5</f>
        <v>980</v>
      </c>
      <c r="S6" s="69">
        <v>40470</v>
      </c>
      <c r="T6" s="69">
        <v>1490</v>
      </c>
      <c r="W6" s="85">
        <v>1</v>
      </c>
      <c r="X6" s="3">
        <v>4</v>
      </c>
      <c r="Y6" s="70">
        <v>1460</v>
      </c>
      <c r="Z6" s="70">
        <v>5540</v>
      </c>
      <c r="AA6" s="17">
        <v>2220</v>
      </c>
      <c r="AB6" s="17">
        <v>8420</v>
      </c>
      <c r="AD6" s="99">
        <v>2803</v>
      </c>
      <c r="AE6" s="99">
        <v>2730</v>
      </c>
    </row>
    <row r="7" spans="1:33" ht="27.75" customHeight="1" thickBot="1" x14ac:dyDescent="0.35">
      <c r="A7" s="129">
        <v>30483</v>
      </c>
      <c r="B7" s="130"/>
      <c r="C7" s="131">
        <v>44316</v>
      </c>
      <c r="D7" s="132"/>
      <c r="E7" s="133">
        <v>44317</v>
      </c>
      <c r="F7" s="134"/>
      <c r="I7" s="15">
        <v>1</v>
      </c>
      <c r="J7" s="3"/>
      <c r="K7" s="3"/>
      <c r="L7" s="3"/>
      <c r="M7" s="3"/>
      <c r="N7" s="3"/>
      <c r="O7" s="3"/>
      <c r="P7" s="12">
        <v>5</v>
      </c>
      <c r="Q7" s="68">
        <v>27620</v>
      </c>
      <c r="R7" s="68">
        <f t="shared" si="0"/>
        <v>980</v>
      </c>
      <c r="S7" s="69">
        <v>41960</v>
      </c>
      <c r="T7" s="69">
        <v>1490</v>
      </c>
      <c r="W7" s="85">
        <v>1</v>
      </c>
      <c r="X7" s="3">
        <v>5</v>
      </c>
      <c r="Y7" s="70"/>
      <c r="Z7" s="70"/>
      <c r="AA7" s="17">
        <v>2220</v>
      </c>
      <c r="AB7" s="17">
        <v>10640</v>
      </c>
      <c r="AD7" s="99">
        <v>3049</v>
      </c>
      <c r="AE7" s="99">
        <v>2970</v>
      </c>
    </row>
    <row r="8" spans="1:33" ht="32.25" customHeight="1" thickBot="1" x14ac:dyDescent="0.35">
      <c r="A8" s="221"/>
      <c r="B8" s="221"/>
      <c r="C8" s="221"/>
      <c r="D8" s="221"/>
      <c r="E8" s="221"/>
      <c r="F8" s="221"/>
      <c r="G8" s="222"/>
      <c r="I8" s="19">
        <v>1</v>
      </c>
      <c r="J8" s="20"/>
      <c r="K8" s="20"/>
      <c r="L8" s="20"/>
      <c r="M8" s="20"/>
      <c r="N8" s="20"/>
      <c r="O8" s="20"/>
      <c r="P8" s="21">
        <v>6</v>
      </c>
      <c r="Q8" s="73">
        <v>28600</v>
      </c>
      <c r="R8" s="73">
        <f>Q8-Q7</f>
        <v>980</v>
      </c>
      <c r="S8" s="74">
        <v>43450</v>
      </c>
      <c r="T8" s="74">
        <v>1490</v>
      </c>
      <c r="W8" s="86">
        <v>2</v>
      </c>
      <c r="X8" s="7">
        <v>1</v>
      </c>
      <c r="Y8" s="70">
        <v>1460</v>
      </c>
      <c r="Z8" s="70">
        <v>1460</v>
      </c>
      <c r="AA8" s="17">
        <v>2220</v>
      </c>
      <c r="AB8" s="17">
        <v>2220</v>
      </c>
      <c r="AD8" s="99">
        <v>3306</v>
      </c>
      <c r="AE8" s="99">
        <v>3220</v>
      </c>
    </row>
    <row r="9" spans="1:33" ht="58.5" customHeight="1" thickBot="1" x14ac:dyDescent="0.35">
      <c r="A9" s="223" t="s">
        <v>58</v>
      </c>
      <c r="B9" s="224" t="s">
        <v>57</v>
      </c>
      <c r="C9" s="225" t="s">
        <v>61</v>
      </c>
      <c r="D9" s="108" t="s">
        <v>54</v>
      </c>
      <c r="E9" s="223" t="s">
        <v>56</v>
      </c>
      <c r="F9" s="226" t="s">
        <v>59</v>
      </c>
      <c r="G9" s="227"/>
      <c r="I9" s="15">
        <v>1</v>
      </c>
      <c r="J9" s="3"/>
      <c r="K9" s="3"/>
      <c r="L9" s="3"/>
      <c r="M9" s="3"/>
      <c r="N9" s="3"/>
      <c r="O9" s="3"/>
      <c r="P9" s="12">
        <v>7</v>
      </c>
      <c r="Q9" s="68">
        <v>29580</v>
      </c>
      <c r="R9" s="68">
        <f t="shared" si="0"/>
        <v>980</v>
      </c>
      <c r="S9" s="69">
        <v>44940</v>
      </c>
      <c r="T9" s="69">
        <v>1490</v>
      </c>
      <c r="W9" s="86">
        <v>2</v>
      </c>
      <c r="X9" s="7">
        <v>2</v>
      </c>
      <c r="Y9" s="70">
        <v>1460</v>
      </c>
      <c r="Z9" s="70">
        <v>2920</v>
      </c>
      <c r="AA9" s="17">
        <v>2220</v>
      </c>
      <c r="AB9" s="17">
        <v>4440</v>
      </c>
      <c r="AD9" s="100">
        <f t="shared" ref="AD9" si="1">AE9+(AE9*$H$14)</f>
        <v>0</v>
      </c>
      <c r="AE9" s="101">
        <v>0</v>
      </c>
    </row>
    <row r="10" spans="1:33" ht="18.75" customHeight="1" x14ac:dyDescent="0.3">
      <c r="A10" s="228"/>
      <c r="B10" s="229"/>
      <c r="C10" s="230" t="s">
        <v>62</v>
      </c>
      <c r="D10" s="230"/>
      <c r="E10" s="230"/>
      <c r="F10" s="230"/>
      <c r="G10" s="227"/>
      <c r="I10" s="15">
        <v>1</v>
      </c>
      <c r="J10" s="3"/>
      <c r="K10" s="3"/>
      <c r="L10" s="3"/>
      <c r="M10" s="3"/>
      <c r="N10" s="3"/>
      <c r="O10" s="3"/>
      <c r="P10" s="12">
        <v>8</v>
      </c>
      <c r="Q10" s="68">
        <v>30560</v>
      </c>
      <c r="R10" s="68">
        <f t="shared" si="0"/>
        <v>980</v>
      </c>
      <c r="S10" s="69">
        <v>46430</v>
      </c>
      <c r="T10" s="69">
        <v>1490</v>
      </c>
      <c r="W10" s="86">
        <v>2</v>
      </c>
      <c r="X10" s="7">
        <v>3</v>
      </c>
      <c r="Y10" s="70">
        <v>1460</v>
      </c>
      <c r="Z10" s="70">
        <v>4380</v>
      </c>
      <c r="AA10" s="17">
        <v>2220</v>
      </c>
      <c r="AB10" s="17">
        <v>6660</v>
      </c>
    </row>
    <row r="11" spans="1:33" ht="21" customHeight="1" x14ac:dyDescent="0.3">
      <c r="A11" s="97">
        <v>44013</v>
      </c>
      <c r="B11" s="33">
        <v>3</v>
      </c>
      <c r="C11" s="22">
        <v>78230</v>
      </c>
      <c r="D11" s="106">
        <v>13880</v>
      </c>
      <c r="E11" s="91">
        <v>2550</v>
      </c>
      <c r="F11" s="23">
        <v>2220</v>
      </c>
      <c r="G11" s="231"/>
      <c r="I11" s="15">
        <v>1</v>
      </c>
      <c r="J11" s="9">
        <v>2</v>
      </c>
      <c r="K11" s="3"/>
      <c r="L11" s="3"/>
      <c r="M11" s="3"/>
      <c r="N11" s="3"/>
      <c r="O11" s="3"/>
      <c r="P11" s="12">
        <v>9</v>
      </c>
      <c r="Q11" s="68">
        <v>31705</v>
      </c>
      <c r="R11" s="68">
        <f t="shared" si="0"/>
        <v>1145</v>
      </c>
      <c r="S11" s="69">
        <v>48170</v>
      </c>
      <c r="T11" s="69">
        <v>1740</v>
      </c>
      <c r="W11" s="86">
        <v>2</v>
      </c>
      <c r="X11" s="7">
        <v>4</v>
      </c>
      <c r="Y11" s="70">
        <v>1460</v>
      </c>
      <c r="Z11" s="70">
        <v>5840</v>
      </c>
      <c r="AA11" s="17">
        <v>2220</v>
      </c>
      <c r="AB11" s="17">
        <v>8880</v>
      </c>
      <c r="AD11" s="232" t="s">
        <v>69</v>
      </c>
      <c r="AE11" s="232"/>
      <c r="AF11" s="233"/>
      <c r="AG11" s="233"/>
    </row>
    <row r="12" spans="1:33" ht="21" customHeight="1" x14ac:dyDescent="0.3">
      <c r="A12" s="97">
        <v>44044</v>
      </c>
      <c r="B12" s="33">
        <v>3</v>
      </c>
      <c r="C12" s="22">
        <v>78230</v>
      </c>
      <c r="D12" s="106">
        <v>13880</v>
      </c>
      <c r="E12" s="91">
        <v>2550</v>
      </c>
      <c r="F12" s="23">
        <v>2220</v>
      </c>
      <c r="G12" s="231"/>
      <c r="I12" s="15">
        <v>1</v>
      </c>
      <c r="J12" s="9">
        <v>2</v>
      </c>
      <c r="K12" s="3"/>
      <c r="L12" s="3"/>
      <c r="M12" s="3"/>
      <c r="N12" s="3"/>
      <c r="O12" s="3"/>
      <c r="P12" s="21">
        <v>10</v>
      </c>
      <c r="Q12" s="71">
        <v>32850</v>
      </c>
      <c r="R12" s="71">
        <f t="shared" si="0"/>
        <v>1145</v>
      </c>
      <c r="S12" s="72">
        <v>49910</v>
      </c>
      <c r="T12" s="72">
        <v>1740</v>
      </c>
      <c r="W12" s="87">
        <v>2</v>
      </c>
      <c r="X12" s="32">
        <v>5</v>
      </c>
      <c r="Y12" s="75"/>
      <c r="Z12" s="75"/>
      <c r="AA12" s="76">
        <v>2220</v>
      </c>
      <c r="AB12" s="76">
        <v>11100</v>
      </c>
      <c r="AD12" s="232"/>
      <c r="AE12" s="232"/>
      <c r="AF12" s="233"/>
      <c r="AG12" s="233"/>
    </row>
    <row r="13" spans="1:33" ht="21" customHeight="1" x14ac:dyDescent="0.3">
      <c r="A13" s="97">
        <v>44075</v>
      </c>
      <c r="B13" s="33">
        <v>3</v>
      </c>
      <c r="C13" s="22">
        <v>78230</v>
      </c>
      <c r="D13" s="106">
        <v>13880</v>
      </c>
      <c r="E13" s="91">
        <v>2550</v>
      </c>
      <c r="F13" s="23">
        <v>2220</v>
      </c>
      <c r="G13" s="231"/>
      <c r="I13" s="15">
        <v>1</v>
      </c>
      <c r="J13" s="9">
        <v>2</v>
      </c>
      <c r="K13" s="3"/>
      <c r="L13" s="3"/>
      <c r="M13" s="3"/>
      <c r="N13" s="3"/>
      <c r="O13" s="3"/>
      <c r="P13" s="21">
        <v>11</v>
      </c>
      <c r="Q13" s="73">
        <v>34160</v>
      </c>
      <c r="R13" s="73">
        <f>Q13-Q12</f>
        <v>1310</v>
      </c>
      <c r="S13" s="74">
        <v>51900</v>
      </c>
      <c r="T13" s="74">
        <v>1990</v>
      </c>
      <c r="U13" s="234"/>
      <c r="V13" s="234"/>
      <c r="W13" s="88">
        <v>3</v>
      </c>
      <c r="X13" s="3">
        <v>1</v>
      </c>
      <c r="Y13" s="70">
        <v>1460</v>
      </c>
      <c r="Z13" s="70">
        <v>1460</v>
      </c>
      <c r="AA13" s="17">
        <v>2220</v>
      </c>
      <c r="AB13" s="17">
        <v>2220</v>
      </c>
      <c r="AD13" s="232"/>
      <c r="AE13" s="232"/>
      <c r="AF13" s="233"/>
      <c r="AG13" s="233"/>
    </row>
    <row r="14" spans="1:33" s="234" customFormat="1" ht="35.25" customHeight="1" x14ac:dyDescent="0.3">
      <c r="A14" s="97">
        <v>44105</v>
      </c>
      <c r="B14" s="33">
        <v>3</v>
      </c>
      <c r="C14" s="22">
        <v>78230</v>
      </c>
      <c r="D14" s="106">
        <v>13880</v>
      </c>
      <c r="E14" s="91">
        <v>2550</v>
      </c>
      <c r="F14" s="23">
        <v>2220</v>
      </c>
      <c r="G14" s="204"/>
      <c r="I14" s="15">
        <v>1</v>
      </c>
      <c r="J14" s="9">
        <v>2</v>
      </c>
      <c r="K14" s="3"/>
      <c r="L14" s="3"/>
      <c r="M14" s="3"/>
      <c r="N14" s="3"/>
      <c r="O14" s="3"/>
      <c r="P14" s="12">
        <v>12</v>
      </c>
      <c r="Q14" s="68">
        <v>35470</v>
      </c>
      <c r="R14" s="68">
        <f>Q14-Q13</f>
        <v>1310</v>
      </c>
      <c r="S14" s="69">
        <v>53890</v>
      </c>
      <c r="T14" s="69">
        <v>1990</v>
      </c>
      <c r="U14" s="204"/>
      <c r="V14" s="204"/>
      <c r="W14" s="88">
        <v>3</v>
      </c>
      <c r="X14" s="3">
        <v>2</v>
      </c>
      <c r="Y14" s="70">
        <v>1460</v>
      </c>
      <c r="Z14" s="70">
        <v>2920</v>
      </c>
      <c r="AA14" s="17">
        <v>2220</v>
      </c>
      <c r="AB14" s="17">
        <v>4440</v>
      </c>
      <c r="AD14" s="232"/>
      <c r="AE14" s="232"/>
      <c r="AF14" s="233"/>
      <c r="AG14" s="233"/>
    </row>
    <row r="15" spans="1:33" ht="33" customHeight="1" x14ac:dyDescent="0.3">
      <c r="A15" s="97">
        <v>44136</v>
      </c>
      <c r="B15" s="33">
        <v>3</v>
      </c>
      <c r="C15" s="22">
        <v>78230</v>
      </c>
      <c r="D15" s="106">
        <v>13880</v>
      </c>
      <c r="E15" s="91">
        <v>2550</v>
      </c>
      <c r="F15" s="23">
        <v>2220</v>
      </c>
      <c r="G15" s="235"/>
      <c r="I15" s="15">
        <v>1</v>
      </c>
      <c r="J15" s="9">
        <v>2</v>
      </c>
      <c r="K15" s="3"/>
      <c r="L15" s="3"/>
      <c r="M15" s="3"/>
      <c r="N15" s="3"/>
      <c r="O15" s="3"/>
      <c r="P15" s="12">
        <v>13</v>
      </c>
      <c r="Q15" s="68">
        <v>36780</v>
      </c>
      <c r="R15" s="68">
        <f>Q15-Q14</f>
        <v>1310</v>
      </c>
      <c r="S15" s="69">
        <v>55880</v>
      </c>
      <c r="T15" s="69">
        <v>1990</v>
      </c>
      <c r="W15" s="88">
        <v>3</v>
      </c>
      <c r="X15" s="3">
        <v>3</v>
      </c>
      <c r="Y15" s="70">
        <v>1460</v>
      </c>
      <c r="Z15" s="70">
        <v>4380</v>
      </c>
      <c r="AA15" s="17">
        <v>2220</v>
      </c>
      <c r="AB15" s="17">
        <v>6660</v>
      </c>
      <c r="AD15" s="232"/>
      <c r="AE15" s="232"/>
    </row>
    <row r="16" spans="1:33" ht="35.25" customHeight="1" x14ac:dyDescent="0.3">
      <c r="A16" s="97">
        <v>44166</v>
      </c>
      <c r="B16" s="33">
        <v>3</v>
      </c>
      <c r="C16" s="22">
        <v>78230</v>
      </c>
      <c r="D16" s="106">
        <v>13880</v>
      </c>
      <c r="E16" s="91">
        <v>2550</v>
      </c>
      <c r="F16" s="23">
        <v>2220</v>
      </c>
      <c r="G16" s="235"/>
      <c r="I16" s="15">
        <v>1</v>
      </c>
      <c r="J16" s="9">
        <v>2</v>
      </c>
      <c r="K16" s="3"/>
      <c r="L16" s="3"/>
      <c r="M16" s="3"/>
      <c r="N16" s="3"/>
      <c r="O16" s="3"/>
      <c r="P16" s="12">
        <v>14</v>
      </c>
      <c r="Q16" s="68">
        <v>38090</v>
      </c>
      <c r="R16" s="68">
        <f>Q16-Q15</f>
        <v>1310</v>
      </c>
      <c r="S16" s="69">
        <v>57870</v>
      </c>
      <c r="T16" s="69">
        <v>1990</v>
      </c>
      <c r="W16" s="88">
        <v>3</v>
      </c>
      <c r="X16" s="3">
        <v>4</v>
      </c>
      <c r="Y16" s="70">
        <v>1460</v>
      </c>
      <c r="Z16" s="70">
        <v>5840</v>
      </c>
      <c r="AA16" s="17">
        <v>2220</v>
      </c>
      <c r="AB16" s="17">
        <v>8880</v>
      </c>
    </row>
    <row r="17" spans="1:31" ht="27" customHeight="1" x14ac:dyDescent="0.3">
      <c r="A17" s="97">
        <v>44197</v>
      </c>
      <c r="B17" s="33">
        <v>3</v>
      </c>
      <c r="C17" s="22">
        <v>78230</v>
      </c>
      <c r="D17" s="106">
        <v>13880</v>
      </c>
      <c r="E17" s="91">
        <v>2550</v>
      </c>
      <c r="F17" s="23">
        <v>2220</v>
      </c>
      <c r="G17" s="235"/>
      <c r="I17" s="15">
        <v>1</v>
      </c>
      <c r="J17" s="9">
        <v>2</v>
      </c>
      <c r="K17" s="3"/>
      <c r="L17" s="3"/>
      <c r="M17" s="3"/>
      <c r="N17" s="3"/>
      <c r="O17" s="3"/>
      <c r="P17" s="12">
        <v>15</v>
      </c>
      <c r="Q17" s="68">
        <v>39400</v>
      </c>
      <c r="R17" s="68">
        <f t="shared" si="0"/>
        <v>1310</v>
      </c>
      <c r="S17" s="69">
        <v>59860</v>
      </c>
      <c r="T17" s="69">
        <v>1990</v>
      </c>
      <c r="W17" s="88">
        <v>3</v>
      </c>
      <c r="X17" s="3">
        <v>5</v>
      </c>
      <c r="Y17" s="70">
        <v>1460</v>
      </c>
      <c r="Z17" s="70">
        <v>7300</v>
      </c>
      <c r="AA17" s="17">
        <v>2500</v>
      </c>
      <c r="AB17" s="17">
        <v>11380</v>
      </c>
    </row>
    <row r="18" spans="1:31" ht="32.25" customHeight="1" x14ac:dyDescent="0.3">
      <c r="A18" s="97">
        <v>44228</v>
      </c>
      <c r="B18" s="33">
        <v>3</v>
      </c>
      <c r="C18" s="22">
        <v>78230</v>
      </c>
      <c r="D18" s="106">
        <v>13880</v>
      </c>
      <c r="E18" s="91">
        <v>2550</v>
      </c>
      <c r="F18" s="23">
        <v>2220</v>
      </c>
      <c r="G18" s="235"/>
      <c r="I18" s="15">
        <v>1</v>
      </c>
      <c r="J18" s="9">
        <v>2</v>
      </c>
      <c r="K18" s="3"/>
      <c r="L18" s="3"/>
      <c r="M18" s="3"/>
      <c r="N18" s="3"/>
      <c r="O18" s="3"/>
      <c r="P18" s="12">
        <v>16</v>
      </c>
      <c r="Q18" s="68">
        <v>40710</v>
      </c>
      <c r="R18" s="68">
        <f t="shared" si="0"/>
        <v>1310</v>
      </c>
      <c r="S18" s="69">
        <v>61850</v>
      </c>
      <c r="T18" s="69">
        <v>1990</v>
      </c>
      <c r="U18" s="234"/>
      <c r="V18" s="234"/>
      <c r="W18" s="88">
        <v>3</v>
      </c>
      <c r="X18" s="3">
        <v>6</v>
      </c>
      <c r="Y18" s="70"/>
      <c r="Z18" s="70"/>
      <c r="AA18" s="17">
        <v>2500</v>
      </c>
      <c r="AB18" s="17">
        <v>13880</v>
      </c>
    </row>
    <row r="19" spans="1:31" s="234" customFormat="1" ht="24" customHeight="1" x14ac:dyDescent="0.3">
      <c r="A19" s="97">
        <v>44256</v>
      </c>
      <c r="B19" s="33">
        <v>3</v>
      </c>
      <c r="C19" s="22">
        <v>78230</v>
      </c>
      <c r="D19" s="106">
        <v>13880</v>
      </c>
      <c r="E19" s="91">
        <v>2550</v>
      </c>
      <c r="F19" s="23">
        <v>2220</v>
      </c>
      <c r="G19" s="235"/>
      <c r="I19" s="15">
        <v>1</v>
      </c>
      <c r="J19" s="9">
        <v>2</v>
      </c>
      <c r="K19" s="8">
        <v>3</v>
      </c>
      <c r="L19" s="3"/>
      <c r="M19" s="3"/>
      <c r="N19" s="3"/>
      <c r="O19" s="3"/>
      <c r="P19" s="12">
        <v>17</v>
      </c>
      <c r="Q19" s="68">
        <v>42020</v>
      </c>
      <c r="R19" s="68">
        <f t="shared" si="0"/>
        <v>1310</v>
      </c>
      <c r="S19" s="69">
        <v>63840</v>
      </c>
      <c r="T19" s="69">
        <v>1990</v>
      </c>
      <c r="U19" s="204"/>
      <c r="V19" s="204"/>
      <c r="W19" s="89">
        <v>4</v>
      </c>
      <c r="X19" s="7">
        <v>1</v>
      </c>
      <c r="Y19" s="70">
        <v>1650</v>
      </c>
      <c r="Z19" s="70">
        <v>1650</v>
      </c>
      <c r="AA19" s="17">
        <v>2500</v>
      </c>
      <c r="AB19" s="17">
        <v>2500</v>
      </c>
      <c r="AD19" s="204"/>
      <c r="AE19" s="204"/>
    </row>
    <row r="20" spans="1:31" ht="36" customHeight="1" x14ac:dyDescent="0.3">
      <c r="A20" s="97">
        <v>44287</v>
      </c>
      <c r="B20" s="33">
        <v>3</v>
      </c>
      <c r="C20" s="22">
        <v>78230</v>
      </c>
      <c r="D20" s="106">
        <v>13880</v>
      </c>
      <c r="E20" s="91">
        <v>2550</v>
      </c>
      <c r="F20" s="23">
        <v>2220</v>
      </c>
      <c r="G20" s="236"/>
      <c r="I20" s="19" t="s">
        <v>14</v>
      </c>
      <c r="J20" s="81">
        <v>2</v>
      </c>
      <c r="K20" s="82">
        <v>3</v>
      </c>
      <c r="L20" s="20"/>
      <c r="M20" s="20"/>
      <c r="N20" s="20"/>
      <c r="O20" s="20"/>
      <c r="P20" s="21">
        <v>18</v>
      </c>
      <c r="Q20" s="73">
        <v>43330</v>
      </c>
      <c r="R20" s="73">
        <f t="shared" si="0"/>
        <v>1310</v>
      </c>
      <c r="S20" s="74">
        <v>65830</v>
      </c>
      <c r="T20" s="74">
        <v>1990</v>
      </c>
      <c r="W20" s="89">
        <v>4</v>
      </c>
      <c r="X20" s="7">
        <v>2</v>
      </c>
      <c r="Y20" s="70" t="s">
        <v>3</v>
      </c>
      <c r="Z20" s="70" t="s">
        <v>3</v>
      </c>
      <c r="AA20" s="17">
        <v>2730</v>
      </c>
      <c r="AB20" s="17">
        <v>5230</v>
      </c>
    </row>
    <row r="21" spans="1:31" x14ac:dyDescent="0.3">
      <c r="A21" s="237" t="s">
        <v>3</v>
      </c>
      <c r="B21" s="237"/>
      <c r="C21" s="237"/>
      <c r="D21" s="237"/>
      <c r="E21" s="237"/>
      <c r="F21" s="237"/>
      <c r="G21" s="235"/>
      <c r="I21" s="15" t="s">
        <v>14</v>
      </c>
      <c r="J21" s="9">
        <v>2</v>
      </c>
      <c r="K21" s="8">
        <v>3</v>
      </c>
      <c r="L21" s="3"/>
      <c r="M21" s="3"/>
      <c r="N21" s="3"/>
      <c r="O21" s="3"/>
      <c r="P21" s="12">
        <v>19</v>
      </c>
      <c r="Q21" s="68">
        <v>44640</v>
      </c>
      <c r="R21" s="68">
        <f t="shared" si="0"/>
        <v>1310</v>
      </c>
      <c r="S21" s="69">
        <v>67820</v>
      </c>
      <c r="T21" s="69">
        <v>1990</v>
      </c>
      <c r="W21" s="90">
        <v>5</v>
      </c>
      <c r="X21" s="5">
        <v>1</v>
      </c>
      <c r="Y21" s="70">
        <v>0</v>
      </c>
      <c r="Z21" s="70">
        <v>0</v>
      </c>
      <c r="AA21" s="17">
        <v>2970</v>
      </c>
      <c r="AB21" s="17">
        <v>2970</v>
      </c>
    </row>
    <row r="22" spans="1:31" ht="27.75" customHeight="1" x14ac:dyDescent="0.3">
      <c r="A22" s="238" t="s">
        <v>83</v>
      </c>
      <c r="B22" s="238"/>
      <c r="C22" s="238"/>
      <c r="D22" s="238"/>
      <c r="E22" s="238"/>
      <c r="F22" s="122">
        <v>0.41720000000000002</v>
      </c>
      <c r="G22" s="235"/>
      <c r="I22" s="15" t="s">
        <v>14</v>
      </c>
      <c r="J22" s="9">
        <v>2</v>
      </c>
      <c r="K22" s="8">
        <v>3</v>
      </c>
      <c r="L22" s="3"/>
      <c r="M22" s="3"/>
      <c r="N22" s="3"/>
      <c r="O22" s="3"/>
      <c r="P22" s="12">
        <v>20</v>
      </c>
      <c r="Q22" s="68">
        <v>45950</v>
      </c>
      <c r="R22" s="68">
        <f t="shared" si="0"/>
        <v>1310</v>
      </c>
      <c r="S22" s="69">
        <v>69810</v>
      </c>
      <c r="T22" s="69">
        <v>1990</v>
      </c>
    </row>
    <row r="23" spans="1:31" x14ac:dyDescent="0.3">
      <c r="A23" s="240" t="s">
        <v>68</v>
      </c>
      <c r="B23" s="241"/>
      <c r="C23" s="241"/>
      <c r="D23" s="241"/>
      <c r="E23" s="242"/>
      <c r="F23" s="123">
        <v>0.41160000000000002</v>
      </c>
      <c r="G23" s="235"/>
      <c r="I23" s="18" t="s">
        <v>17</v>
      </c>
      <c r="J23" s="9">
        <v>2</v>
      </c>
      <c r="K23" s="8">
        <v>3</v>
      </c>
      <c r="L23" s="3"/>
      <c r="M23" s="3"/>
      <c r="N23" s="3"/>
      <c r="O23" s="3"/>
      <c r="P23" s="12">
        <v>21</v>
      </c>
      <c r="Q23" s="68">
        <v>47260</v>
      </c>
      <c r="R23" s="68">
        <f t="shared" si="0"/>
        <v>1310</v>
      </c>
      <c r="S23" s="69">
        <v>71800</v>
      </c>
      <c r="T23" s="69">
        <v>1990</v>
      </c>
    </row>
    <row r="24" spans="1:31" ht="21.75" customHeight="1" x14ac:dyDescent="0.3">
      <c r="A24" s="243"/>
      <c r="B24" s="244"/>
      <c r="C24" s="245"/>
      <c r="D24" s="109"/>
      <c r="E24" s="246"/>
      <c r="F24" s="246"/>
      <c r="G24" s="235"/>
      <c r="I24" s="18" t="s">
        <v>18</v>
      </c>
      <c r="J24" s="9">
        <v>2</v>
      </c>
      <c r="K24" s="8">
        <v>3</v>
      </c>
      <c r="L24" s="3"/>
      <c r="M24" s="3"/>
      <c r="N24" s="3"/>
      <c r="O24" s="3"/>
      <c r="P24" s="12">
        <v>22</v>
      </c>
      <c r="Q24" s="68">
        <v>48570</v>
      </c>
      <c r="R24" s="68">
        <f t="shared" si="0"/>
        <v>1310</v>
      </c>
      <c r="S24" s="69">
        <v>73790</v>
      </c>
      <c r="T24" s="69">
        <v>1990</v>
      </c>
    </row>
    <row r="25" spans="1:31" x14ac:dyDescent="0.3">
      <c r="A25" s="247" t="s">
        <v>70</v>
      </c>
      <c r="B25" s="247"/>
      <c r="C25" s="247"/>
      <c r="D25" s="247"/>
      <c r="E25" s="247"/>
      <c r="F25" s="247"/>
      <c r="G25" s="248"/>
      <c r="I25" s="18" t="s">
        <v>19</v>
      </c>
      <c r="J25" s="9">
        <v>2</v>
      </c>
      <c r="K25" s="8">
        <v>3</v>
      </c>
      <c r="L25" s="5"/>
      <c r="M25" s="3"/>
      <c r="N25" s="3"/>
      <c r="O25" s="3"/>
      <c r="P25" s="12">
        <v>23</v>
      </c>
      <c r="Q25" s="68">
        <v>50030</v>
      </c>
      <c r="R25" s="68">
        <f t="shared" si="0"/>
        <v>1460</v>
      </c>
      <c r="S25" s="69">
        <v>76010</v>
      </c>
      <c r="T25" s="69">
        <v>2220</v>
      </c>
    </row>
    <row r="26" spans="1:31" x14ac:dyDescent="0.3">
      <c r="A26" s="249" t="s">
        <v>71</v>
      </c>
      <c r="B26" s="250"/>
      <c r="C26" s="250"/>
      <c r="D26" s="250"/>
      <c r="E26" s="251"/>
      <c r="F26" s="111"/>
      <c r="G26" s="248"/>
      <c r="I26" s="18" t="s">
        <v>16</v>
      </c>
      <c r="J26" s="9">
        <v>2</v>
      </c>
      <c r="K26" s="8">
        <v>3</v>
      </c>
      <c r="L26" s="5"/>
      <c r="M26" s="3"/>
      <c r="N26" s="3"/>
      <c r="O26" s="3"/>
      <c r="P26" s="12">
        <v>24</v>
      </c>
      <c r="Q26" s="68">
        <v>51490</v>
      </c>
      <c r="R26" s="68">
        <f t="shared" si="0"/>
        <v>1460</v>
      </c>
      <c r="S26" s="69">
        <v>78230</v>
      </c>
      <c r="T26" s="69">
        <v>2220</v>
      </c>
    </row>
    <row r="27" spans="1:31" x14ac:dyDescent="0.3">
      <c r="A27" s="249" t="s">
        <v>72</v>
      </c>
      <c r="B27" s="250"/>
      <c r="C27" s="250"/>
      <c r="D27" s="250"/>
      <c r="E27" s="251"/>
      <c r="F27" s="111"/>
      <c r="G27" s="248"/>
      <c r="I27" s="12" t="s">
        <v>20</v>
      </c>
      <c r="J27" s="18" t="s">
        <v>17</v>
      </c>
      <c r="K27" s="18" t="s">
        <v>17</v>
      </c>
      <c r="L27" s="5"/>
      <c r="M27" s="3"/>
      <c r="N27" s="3"/>
      <c r="O27" s="3"/>
      <c r="P27" s="12">
        <v>25</v>
      </c>
      <c r="Q27" s="68">
        <v>52950</v>
      </c>
      <c r="R27" s="68">
        <f t="shared" si="0"/>
        <v>1460</v>
      </c>
      <c r="S27" s="77">
        <v>80450</v>
      </c>
      <c r="T27" s="78">
        <v>2220</v>
      </c>
    </row>
    <row r="28" spans="1:31" x14ac:dyDescent="0.3">
      <c r="A28" s="252" t="s">
        <v>73</v>
      </c>
      <c r="B28" s="253"/>
      <c r="C28" s="253"/>
      <c r="D28" s="253"/>
      <c r="E28" s="254"/>
      <c r="F28" s="111"/>
      <c r="G28" s="248"/>
      <c r="I28" s="4"/>
      <c r="J28" s="18" t="s">
        <v>18</v>
      </c>
      <c r="K28" s="18" t="s">
        <v>18</v>
      </c>
      <c r="L28" s="5"/>
      <c r="M28" s="3"/>
      <c r="N28" s="3"/>
      <c r="O28" s="3"/>
      <c r="P28" s="12">
        <v>26</v>
      </c>
      <c r="Q28" s="68">
        <v>54410</v>
      </c>
      <c r="R28" s="68">
        <f t="shared" si="0"/>
        <v>1460</v>
      </c>
      <c r="S28" s="69">
        <v>82670</v>
      </c>
      <c r="T28" s="69">
        <v>2220</v>
      </c>
    </row>
    <row r="29" spans="1:31" x14ac:dyDescent="0.3">
      <c r="A29" s="243"/>
      <c r="B29" s="244"/>
      <c r="C29" s="245"/>
      <c r="D29" s="109"/>
      <c r="E29" s="246"/>
      <c r="F29" s="246"/>
      <c r="G29" s="248"/>
      <c r="I29" s="4"/>
      <c r="J29" s="18" t="s">
        <v>19</v>
      </c>
      <c r="K29" s="18" t="s">
        <v>19</v>
      </c>
      <c r="L29" s="5"/>
      <c r="M29" s="3"/>
      <c r="N29" s="3"/>
      <c r="O29" s="3"/>
      <c r="P29" s="12">
        <v>27</v>
      </c>
      <c r="Q29" s="68">
        <v>55870</v>
      </c>
      <c r="R29" s="68">
        <f t="shared" si="0"/>
        <v>1460</v>
      </c>
      <c r="S29" s="69">
        <v>84890</v>
      </c>
      <c r="T29" s="69">
        <v>2220</v>
      </c>
    </row>
    <row r="30" spans="1:31" x14ac:dyDescent="0.3">
      <c r="A30" s="243"/>
      <c r="B30" s="244"/>
      <c r="C30" s="245"/>
      <c r="D30" s="109"/>
      <c r="E30" s="246"/>
      <c r="F30" s="246"/>
      <c r="G30" s="248"/>
      <c r="I30" s="4"/>
      <c r="J30" s="18" t="s">
        <v>16</v>
      </c>
      <c r="K30" s="18" t="s">
        <v>16</v>
      </c>
      <c r="L30" s="3"/>
      <c r="M30" s="3"/>
      <c r="N30" s="3"/>
      <c r="O30" s="3"/>
      <c r="P30" s="12">
        <v>28</v>
      </c>
      <c r="Q30" s="68">
        <v>57330</v>
      </c>
      <c r="R30" s="68">
        <f>Q30-Q29</f>
        <v>1460</v>
      </c>
      <c r="S30" s="69">
        <v>87110</v>
      </c>
      <c r="T30" s="69">
        <v>2220</v>
      </c>
    </row>
    <row r="31" spans="1:31" ht="32.25" customHeight="1" x14ac:dyDescent="0.3">
      <c r="A31" s="243"/>
      <c r="B31" s="244"/>
      <c r="C31" s="245"/>
      <c r="D31" s="109"/>
      <c r="E31" s="246"/>
      <c r="F31" s="246"/>
      <c r="G31" s="248"/>
      <c r="I31" s="4"/>
      <c r="J31" s="12" t="s">
        <v>20</v>
      </c>
      <c r="K31" s="18" t="s">
        <v>20</v>
      </c>
      <c r="L31" s="3"/>
      <c r="M31" s="3"/>
      <c r="N31" s="3"/>
      <c r="O31" s="3"/>
      <c r="P31" s="12">
        <v>29</v>
      </c>
      <c r="Q31" s="68">
        <v>58790</v>
      </c>
      <c r="R31" s="68">
        <f t="shared" si="0"/>
        <v>1460</v>
      </c>
      <c r="S31" s="69">
        <v>89610</v>
      </c>
      <c r="T31" s="69">
        <v>2500</v>
      </c>
    </row>
    <row r="32" spans="1:31" x14ac:dyDescent="0.3">
      <c r="A32" s="243"/>
      <c r="B32" s="244"/>
      <c r="C32" s="245"/>
      <c r="D32" s="109"/>
      <c r="E32" s="246"/>
      <c r="F32" s="246"/>
      <c r="G32" s="248"/>
      <c r="I32" s="4"/>
      <c r="J32" s="3"/>
      <c r="K32" s="12" t="s">
        <v>25</v>
      </c>
      <c r="L32" s="3"/>
      <c r="M32" s="3"/>
      <c r="N32" s="3"/>
      <c r="O32" s="3"/>
      <c r="P32" s="12">
        <v>30</v>
      </c>
      <c r="Q32" s="68"/>
      <c r="R32" s="68"/>
      <c r="S32" s="77">
        <v>92110</v>
      </c>
      <c r="T32" s="78">
        <v>2500</v>
      </c>
    </row>
    <row r="33" spans="1:20" x14ac:dyDescent="0.3">
      <c r="A33" s="243"/>
      <c r="B33" s="244"/>
      <c r="C33" s="245"/>
      <c r="D33" s="109"/>
      <c r="E33" s="246"/>
      <c r="F33" s="246"/>
      <c r="G33" s="248"/>
      <c r="I33" s="4"/>
      <c r="J33" s="3"/>
      <c r="K33" s="3" t="s">
        <v>3</v>
      </c>
      <c r="L33" s="10">
        <v>4</v>
      </c>
      <c r="M33" s="3"/>
      <c r="N33" s="3"/>
      <c r="O33" s="3"/>
      <c r="P33" s="12">
        <v>31</v>
      </c>
      <c r="Q33" s="79">
        <v>50030</v>
      </c>
      <c r="R33" s="68">
        <v>0</v>
      </c>
      <c r="S33" s="69">
        <v>76010</v>
      </c>
      <c r="T33" s="69">
        <v>2220</v>
      </c>
    </row>
    <row r="34" spans="1:20" x14ac:dyDescent="0.3">
      <c r="A34" s="243"/>
      <c r="B34" s="244"/>
      <c r="C34" s="245"/>
      <c r="D34" s="109"/>
      <c r="E34" s="246"/>
      <c r="F34" s="246"/>
      <c r="G34" s="248"/>
      <c r="I34" s="4"/>
      <c r="J34" s="3"/>
      <c r="K34" s="3"/>
      <c r="L34" s="10">
        <v>4</v>
      </c>
      <c r="M34" s="3"/>
      <c r="N34" s="3"/>
      <c r="O34" s="3"/>
      <c r="P34" s="12">
        <v>32</v>
      </c>
      <c r="Q34" s="79">
        <v>51490</v>
      </c>
      <c r="R34" s="68">
        <f>Q34-Q33</f>
        <v>1460</v>
      </c>
      <c r="S34" s="69">
        <v>78230</v>
      </c>
      <c r="T34" s="69">
        <v>2220</v>
      </c>
    </row>
    <row r="35" spans="1:20" x14ac:dyDescent="0.3">
      <c r="A35" s="243"/>
      <c r="B35" s="244"/>
      <c r="C35" s="245"/>
      <c r="D35" s="109"/>
      <c r="E35" s="246"/>
      <c r="F35" s="246"/>
      <c r="G35" s="248"/>
      <c r="I35" s="4"/>
      <c r="J35" s="3"/>
      <c r="K35" s="3"/>
      <c r="L35" s="10">
        <v>4</v>
      </c>
      <c r="M35" s="3"/>
      <c r="N35" s="3"/>
      <c r="O35" s="3"/>
      <c r="P35" s="12">
        <v>33</v>
      </c>
      <c r="Q35" s="79">
        <v>52950</v>
      </c>
      <c r="R35" s="68">
        <f>Q35-Q34</f>
        <v>1460</v>
      </c>
      <c r="S35" s="69">
        <v>80450</v>
      </c>
      <c r="T35" s="69">
        <v>2220</v>
      </c>
    </row>
    <row r="36" spans="1:20" x14ac:dyDescent="0.3">
      <c r="A36" s="243"/>
      <c r="B36" s="244"/>
      <c r="C36" s="245"/>
      <c r="D36" s="109"/>
      <c r="E36" s="246"/>
      <c r="F36" s="246"/>
      <c r="G36" s="248"/>
      <c r="I36" s="4"/>
      <c r="J36" s="3"/>
      <c r="K36" s="3"/>
      <c r="L36" s="10">
        <v>4</v>
      </c>
      <c r="M36" s="3"/>
      <c r="N36" s="3"/>
      <c r="O36" s="3"/>
      <c r="P36" s="12">
        <v>34</v>
      </c>
      <c r="Q36" s="79">
        <v>54410</v>
      </c>
      <c r="R36" s="68">
        <f>Q36-Q35</f>
        <v>1460</v>
      </c>
      <c r="S36" s="69">
        <v>82670</v>
      </c>
      <c r="T36" s="69">
        <v>2220</v>
      </c>
    </row>
    <row r="37" spans="1:20" x14ac:dyDescent="0.3">
      <c r="A37" s="243"/>
      <c r="B37" s="244"/>
      <c r="C37" s="245"/>
      <c r="D37" s="109"/>
      <c r="E37" s="246"/>
      <c r="F37" s="246"/>
      <c r="G37" s="248"/>
      <c r="I37" s="4"/>
      <c r="J37" s="3"/>
      <c r="K37" s="3"/>
      <c r="L37" s="10">
        <v>4</v>
      </c>
      <c r="M37" s="3"/>
      <c r="N37" s="3"/>
      <c r="O37" s="3"/>
      <c r="P37" s="12">
        <v>35</v>
      </c>
      <c r="Q37" s="79">
        <v>55870</v>
      </c>
      <c r="R37" s="68">
        <f>Q37-Q36</f>
        <v>1460</v>
      </c>
      <c r="S37" s="69">
        <v>84890</v>
      </c>
      <c r="T37" s="69">
        <v>2220</v>
      </c>
    </row>
    <row r="38" spans="1:20" x14ac:dyDescent="0.3">
      <c r="A38" s="243"/>
      <c r="B38" s="244"/>
      <c r="C38" s="245"/>
      <c r="D38" s="109"/>
      <c r="E38" s="246"/>
      <c r="F38" s="246"/>
      <c r="G38" s="248"/>
      <c r="I38" s="5"/>
      <c r="J38" s="5"/>
      <c r="K38" s="5" t="s">
        <v>3</v>
      </c>
      <c r="L38" s="10">
        <v>4</v>
      </c>
      <c r="M38" s="5"/>
      <c r="N38" s="5"/>
      <c r="O38" s="5"/>
      <c r="P38" s="12">
        <v>36</v>
      </c>
      <c r="Q38" s="79">
        <v>57520</v>
      </c>
      <c r="R38" s="68">
        <v>1650</v>
      </c>
      <c r="S38" s="69">
        <v>87390</v>
      </c>
      <c r="T38" s="69">
        <v>2500</v>
      </c>
    </row>
    <row r="39" spans="1:20" x14ac:dyDescent="0.3">
      <c r="A39" s="243"/>
      <c r="B39" s="244"/>
      <c r="C39" s="245"/>
      <c r="D39" s="109"/>
      <c r="E39" s="246"/>
      <c r="F39" s="246"/>
      <c r="G39" s="248"/>
      <c r="I39" s="5"/>
      <c r="J39" s="5"/>
      <c r="K39" s="5"/>
      <c r="L39" s="10">
        <v>4</v>
      </c>
      <c r="M39" s="6">
        <v>5</v>
      </c>
      <c r="N39" s="3"/>
      <c r="O39" s="3"/>
      <c r="P39" s="12">
        <v>37</v>
      </c>
      <c r="Q39" s="79">
        <v>59170</v>
      </c>
      <c r="R39" s="68">
        <f t="shared" si="0"/>
        <v>1650</v>
      </c>
      <c r="S39" s="69">
        <v>89890</v>
      </c>
      <c r="T39" s="69">
        <v>2500</v>
      </c>
    </row>
    <row r="40" spans="1:20" x14ac:dyDescent="0.3">
      <c r="A40" s="243"/>
      <c r="B40" s="244"/>
      <c r="C40" s="245"/>
      <c r="D40" s="109"/>
      <c r="E40" s="246"/>
      <c r="F40" s="246"/>
      <c r="G40" s="248"/>
      <c r="I40" s="5"/>
      <c r="J40" s="5"/>
      <c r="K40" s="5"/>
      <c r="L40" s="18" t="s">
        <v>17</v>
      </c>
      <c r="M40" s="6">
        <v>5</v>
      </c>
      <c r="N40" s="3"/>
      <c r="O40" s="3"/>
      <c r="P40" s="12">
        <v>38</v>
      </c>
      <c r="Q40" s="79">
        <v>60820</v>
      </c>
      <c r="R40" s="68">
        <f t="shared" si="0"/>
        <v>1650</v>
      </c>
      <c r="S40" s="69">
        <v>92390</v>
      </c>
      <c r="T40" s="69">
        <v>2500</v>
      </c>
    </row>
    <row r="41" spans="1:20" x14ac:dyDescent="0.3">
      <c r="A41" s="243"/>
      <c r="B41" s="244"/>
      <c r="C41" s="245"/>
      <c r="D41" s="109"/>
      <c r="E41" s="246"/>
      <c r="F41" s="246"/>
      <c r="G41" s="248"/>
      <c r="I41" s="5"/>
      <c r="J41" s="5"/>
      <c r="K41" s="5"/>
      <c r="L41" s="12" t="s">
        <v>18</v>
      </c>
      <c r="M41" s="6">
        <v>5</v>
      </c>
      <c r="N41" s="3"/>
      <c r="O41" s="3"/>
      <c r="P41" s="12">
        <v>39</v>
      </c>
      <c r="Q41" s="79">
        <v>62470</v>
      </c>
      <c r="R41" s="68">
        <f t="shared" si="0"/>
        <v>1650</v>
      </c>
      <c r="S41" s="77">
        <v>95120</v>
      </c>
      <c r="T41" s="78">
        <v>2730</v>
      </c>
    </row>
    <row r="42" spans="1:20" x14ac:dyDescent="0.3">
      <c r="A42" s="243"/>
      <c r="B42" s="244"/>
      <c r="C42" s="245"/>
      <c r="D42" s="109"/>
      <c r="E42" s="246"/>
      <c r="F42" s="246"/>
      <c r="G42" s="248"/>
      <c r="I42" s="5"/>
      <c r="J42" s="5"/>
      <c r="K42" s="5"/>
      <c r="L42" s="5"/>
      <c r="M42" s="6">
        <v>5</v>
      </c>
      <c r="N42" s="3"/>
      <c r="O42" s="3"/>
      <c r="P42" s="12">
        <v>40</v>
      </c>
      <c r="Q42" s="79">
        <v>64270</v>
      </c>
      <c r="R42" s="68">
        <f t="shared" si="0"/>
        <v>1800</v>
      </c>
      <c r="S42" s="69">
        <v>97620</v>
      </c>
      <c r="T42" s="69">
        <v>2730</v>
      </c>
    </row>
    <row r="43" spans="1:20" x14ac:dyDescent="0.3">
      <c r="A43" s="243"/>
      <c r="B43" s="244"/>
      <c r="C43" s="245"/>
      <c r="D43" s="109"/>
      <c r="E43" s="246"/>
      <c r="F43" s="246"/>
      <c r="G43" s="248"/>
      <c r="I43" s="5"/>
      <c r="J43" s="5"/>
      <c r="K43" s="5"/>
      <c r="L43" s="5"/>
      <c r="M43" s="6">
        <v>5</v>
      </c>
      <c r="N43" s="3"/>
      <c r="O43" s="3"/>
      <c r="P43" s="12">
        <v>41</v>
      </c>
      <c r="Q43" s="79">
        <v>66070</v>
      </c>
      <c r="R43" s="68">
        <f t="shared" si="0"/>
        <v>1800</v>
      </c>
      <c r="S43" s="69">
        <v>100350</v>
      </c>
      <c r="T43" s="69">
        <v>2730</v>
      </c>
    </row>
    <row r="44" spans="1:20" x14ac:dyDescent="0.3">
      <c r="A44" s="243"/>
      <c r="B44" s="244"/>
      <c r="C44" s="245"/>
      <c r="D44" s="109"/>
      <c r="E44" s="246"/>
      <c r="F44" s="246"/>
      <c r="G44" s="248"/>
      <c r="I44" s="5"/>
      <c r="J44" s="5"/>
      <c r="K44" s="5"/>
      <c r="L44" s="5"/>
      <c r="M44" s="12" t="s">
        <v>17</v>
      </c>
      <c r="N44" s="3"/>
      <c r="O44" s="3"/>
      <c r="P44" s="12">
        <v>42</v>
      </c>
      <c r="Q44" s="79"/>
      <c r="R44" s="68"/>
      <c r="S44" s="77">
        <f>S43+T44</f>
        <v>103320</v>
      </c>
      <c r="T44" s="78">
        <v>2970</v>
      </c>
    </row>
    <row r="45" spans="1:20" x14ac:dyDescent="0.3">
      <c r="A45" s="243"/>
      <c r="B45" s="244"/>
      <c r="C45" s="245"/>
      <c r="D45" s="109"/>
      <c r="E45" s="246"/>
      <c r="F45" s="246"/>
      <c r="G45" s="248"/>
      <c r="I45" s="5"/>
      <c r="J45" s="5"/>
      <c r="K45" s="5"/>
      <c r="L45" s="5"/>
      <c r="M45" s="7"/>
      <c r="N45" s="11">
        <v>6</v>
      </c>
      <c r="O45" s="7"/>
      <c r="P45" s="12">
        <v>43</v>
      </c>
      <c r="Q45" s="79">
        <v>68680</v>
      </c>
      <c r="R45" s="68">
        <f>Q45-Q43</f>
        <v>2610</v>
      </c>
      <c r="S45" s="69">
        <v>104240</v>
      </c>
      <c r="T45" s="69">
        <v>3890</v>
      </c>
    </row>
    <row r="46" spans="1:20" x14ac:dyDescent="0.3">
      <c r="A46" s="243"/>
      <c r="B46" s="244"/>
      <c r="C46" s="245"/>
      <c r="D46" s="109"/>
      <c r="E46" s="246"/>
      <c r="F46" s="246"/>
      <c r="G46" s="248"/>
      <c r="I46" s="5"/>
      <c r="J46" s="5"/>
      <c r="K46" s="5"/>
      <c r="L46" s="5"/>
      <c r="M46" s="7"/>
      <c r="N46" s="11">
        <v>6</v>
      </c>
      <c r="O46" s="7"/>
      <c r="P46" s="12">
        <v>44</v>
      </c>
      <c r="Q46" s="79">
        <v>70640</v>
      </c>
      <c r="R46" s="68">
        <f>Q46-Q45</f>
        <v>1960</v>
      </c>
      <c r="S46" s="69">
        <v>107210</v>
      </c>
      <c r="T46" s="69">
        <v>2970</v>
      </c>
    </row>
    <row r="47" spans="1:20" x14ac:dyDescent="0.3">
      <c r="A47" s="243"/>
      <c r="B47" s="244"/>
      <c r="C47" s="245"/>
      <c r="D47" s="109"/>
      <c r="E47" s="246"/>
      <c r="F47" s="246"/>
      <c r="G47" s="248"/>
      <c r="I47" s="5"/>
      <c r="J47" s="5"/>
      <c r="K47" s="5"/>
      <c r="L47" s="5"/>
      <c r="M47" s="7"/>
      <c r="N47" s="11">
        <v>6</v>
      </c>
      <c r="O47" s="7"/>
      <c r="P47" s="12">
        <v>45</v>
      </c>
      <c r="Q47" s="79">
        <v>72600</v>
      </c>
      <c r="R47" s="68">
        <f t="shared" si="0"/>
        <v>1960</v>
      </c>
      <c r="S47" s="69">
        <v>110180</v>
      </c>
      <c r="T47" s="69">
        <v>2970</v>
      </c>
    </row>
    <row r="48" spans="1:20" x14ac:dyDescent="0.3">
      <c r="A48" s="243"/>
      <c r="B48" s="244"/>
      <c r="C48" s="245"/>
      <c r="D48" s="109"/>
      <c r="E48" s="246"/>
      <c r="F48" s="246"/>
      <c r="G48" s="248"/>
      <c r="I48" s="5"/>
      <c r="J48" s="5"/>
      <c r="K48" s="5"/>
      <c r="L48" s="5"/>
      <c r="M48" s="5"/>
      <c r="N48" s="11">
        <v>6</v>
      </c>
      <c r="O48" s="7"/>
      <c r="P48" s="12">
        <v>46</v>
      </c>
      <c r="Q48" s="79">
        <v>74560</v>
      </c>
      <c r="R48" s="68">
        <f t="shared" si="0"/>
        <v>1960</v>
      </c>
      <c r="S48" s="69">
        <v>113150</v>
      </c>
      <c r="T48" s="69">
        <v>2970</v>
      </c>
    </row>
    <row r="49" spans="1:20" x14ac:dyDescent="0.3">
      <c r="A49" s="243"/>
      <c r="B49" s="244"/>
      <c r="C49" s="245"/>
      <c r="D49" s="109"/>
      <c r="E49" s="246"/>
      <c r="F49" s="246"/>
      <c r="G49" s="248"/>
      <c r="I49" s="5"/>
      <c r="J49" s="5"/>
      <c r="K49" s="5"/>
      <c r="L49" s="5"/>
      <c r="M49" s="3"/>
      <c r="N49" s="11">
        <v>6</v>
      </c>
      <c r="O49" s="80">
        <v>7</v>
      </c>
      <c r="P49" s="12">
        <v>47</v>
      </c>
      <c r="Q49" s="79">
        <v>76520</v>
      </c>
      <c r="R49" s="68">
        <f t="shared" si="0"/>
        <v>1960</v>
      </c>
      <c r="S49" s="77">
        <v>116120</v>
      </c>
      <c r="T49" s="69">
        <v>2970</v>
      </c>
    </row>
    <row r="50" spans="1:20" x14ac:dyDescent="0.3">
      <c r="A50" s="243"/>
      <c r="B50" s="244"/>
      <c r="C50" s="245"/>
      <c r="D50" s="109"/>
      <c r="E50" s="246"/>
      <c r="F50" s="246"/>
      <c r="G50" s="248"/>
      <c r="I50" s="5"/>
      <c r="J50" s="5"/>
      <c r="K50" s="5"/>
      <c r="L50" s="5"/>
      <c r="M50" s="3"/>
      <c r="N50" s="3"/>
      <c r="O50" s="80">
        <v>7</v>
      </c>
      <c r="P50" s="12">
        <v>48</v>
      </c>
      <c r="Q50" s="79">
        <v>78640</v>
      </c>
      <c r="R50" s="68">
        <f t="shared" si="0"/>
        <v>2120</v>
      </c>
      <c r="S50" s="69">
        <v>119340</v>
      </c>
      <c r="T50" s="69">
        <v>3220</v>
      </c>
    </row>
    <row r="51" spans="1:20" x14ac:dyDescent="0.3">
      <c r="A51" s="243"/>
      <c r="B51" s="244"/>
      <c r="C51" s="245"/>
      <c r="D51" s="109"/>
      <c r="E51" s="246"/>
      <c r="F51" s="246"/>
      <c r="G51" s="248"/>
      <c r="I51" s="5"/>
      <c r="J51" s="5"/>
      <c r="K51" s="5"/>
      <c r="L51" s="5"/>
      <c r="M51" s="3"/>
      <c r="N51" s="3"/>
      <c r="O51" s="80">
        <v>7</v>
      </c>
      <c r="P51" s="12">
        <v>49</v>
      </c>
      <c r="Q51" s="79">
        <v>80760</v>
      </c>
      <c r="R51" s="68">
        <f>Q51-Q50</f>
        <v>2120</v>
      </c>
      <c r="S51" s="69">
        <v>122560</v>
      </c>
      <c r="T51" s="69">
        <v>3220</v>
      </c>
    </row>
    <row r="52" spans="1:20" x14ac:dyDescent="0.3">
      <c r="A52" s="243"/>
      <c r="B52" s="244"/>
      <c r="C52" s="245"/>
      <c r="D52" s="109"/>
      <c r="E52" s="246"/>
      <c r="F52" s="246"/>
      <c r="G52" s="248"/>
      <c r="I52" s="5"/>
      <c r="J52" s="5"/>
      <c r="K52" s="5"/>
      <c r="L52" s="5"/>
      <c r="M52" s="3"/>
      <c r="N52" s="3"/>
      <c r="O52" s="80">
        <v>7</v>
      </c>
      <c r="P52" s="12">
        <v>50</v>
      </c>
      <c r="Q52" s="79">
        <v>82880</v>
      </c>
      <c r="R52" s="68">
        <f>Q52-Q51</f>
        <v>2120</v>
      </c>
      <c r="S52" s="69">
        <v>125780</v>
      </c>
      <c r="T52" s="69">
        <v>3220</v>
      </c>
    </row>
    <row r="53" spans="1:20" x14ac:dyDescent="0.3">
      <c r="A53" s="243"/>
      <c r="B53" s="244"/>
      <c r="C53" s="245"/>
      <c r="D53" s="109"/>
      <c r="E53" s="246"/>
      <c r="F53" s="246"/>
      <c r="G53" s="248"/>
      <c r="I53" s="5"/>
      <c r="J53" s="5"/>
      <c r="K53" s="5"/>
      <c r="L53" s="5"/>
      <c r="M53" s="5"/>
      <c r="N53" s="5"/>
      <c r="O53" s="80">
        <v>7</v>
      </c>
      <c r="P53" s="12">
        <v>51</v>
      </c>
      <c r="Q53" s="79">
        <v>85000</v>
      </c>
      <c r="R53" s="68">
        <f>Q53-Q52</f>
        <v>2120</v>
      </c>
      <c r="S53" s="69">
        <v>129000</v>
      </c>
      <c r="T53" s="69">
        <v>3220</v>
      </c>
    </row>
    <row r="54" spans="1:20" ht="18.75" customHeight="1" x14ac:dyDescent="0.3">
      <c r="A54" s="243"/>
      <c r="B54" s="244"/>
      <c r="C54" s="245"/>
      <c r="D54" s="109"/>
      <c r="E54" s="246"/>
      <c r="F54" s="246"/>
      <c r="G54" s="248"/>
      <c r="I54" s="5"/>
      <c r="J54" s="5"/>
      <c r="K54" s="5"/>
      <c r="L54" s="5"/>
      <c r="M54" s="5"/>
      <c r="N54" s="5"/>
      <c r="O54" s="16">
        <v>8</v>
      </c>
      <c r="P54" s="12">
        <v>51</v>
      </c>
      <c r="Q54" s="79">
        <v>103000</v>
      </c>
      <c r="R54" s="68">
        <v>0</v>
      </c>
      <c r="S54" s="69">
        <v>156300</v>
      </c>
      <c r="T54" s="69">
        <v>0</v>
      </c>
    </row>
    <row r="55" spans="1:20" ht="19.5" customHeight="1" x14ac:dyDescent="0.3">
      <c r="A55" s="243"/>
      <c r="B55" s="244"/>
      <c r="C55" s="245"/>
      <c r="D55" s="109"/>
      <c r="E55" s="246"/>
      <c r="F55" s="246"/>
      <c r="G55" s="248"/>
      <c r="I55" s="5"/>
      <c r="J55" s="5"/>
      <c r="K55" s="5"/>
      <c r="L55" s="5"/>
      <c r="M55" s="5"/>
      <c r="N55" s="5"/>
      <c r="O55" s="16">
        <v>8</v>
      </c>
      <c r="P55" s="12">
        <v>52</v>
      </c>
      <c r="Q55" s="79">
        <v>105700</v>
      </c>
      <c r="R55" s="68">
        <f>Q55-Q54</f>
        <v>2700</v>
      </c>
      <c r="S55" s="69">
        <v>160400</v>
      </c>
      <c r="T55" s="69">
        <v>4100</v>
      </c>
    </row>
    <row r="56" spans="1:20" x14ac:dyDescent="0.3">
      <c r="A56" s="243"/>
      <c r="B56" s="244"/>
      <c r="C56" s="245"/>
      <c r="D56" s="109"/>
      <c r="E56" s="246"/>
      <c r="F56" s="246"/>
      <c r="G56" s="248"/>
      <c r="I56" s="5"/>
      <c r="J56" s="5"/>
      <c r="K56" s="5"/>
      <c r="L56" s="5"/>
      <c r="M56" s="5"/>
      <c r="N56" s="5"/>
      <c r="O56" s="16">
        <v>8</v>
      </c>
      <c r="P56" s="12">
        <v>53</v>
      </c>
      <c r="Q56" s="79">
        <v>108400</v>
      </c>
      <c r="R56" s="68">
        <f t="shared" ref="R56:R58" si="2">Q56-Q55</f>
        <v>2700</v>
      </c>
      <c r="S56" s="69">
        <v>164500</v>
      </c>
      <c r="T56" s="69">
        <v>4100</v>
      </c>
    </row>
    <row r="57" spans="1:20" x14ac:dyDescent="0.3">
      <c r="A57" s="243"/>
      <c r="B57" s="244"/>
      <c r="C57" s="245"/>
      <c r="D57" s="109"/>
      <c r="E57" s="246"/>
      <c r="F57" s="246"/>
      <c r="G57" s="248"/>
      <c r="I57" s="5"/>
      <c r="J57" s="5"/>
      <c r="K57" s="5"/>
      <c r="L57" s="5"/>
      <c r="M57" s="5"/>
      <c r="N57" s="5"/>
      <c r="O57" s="16">
        <v>8</v>
      </c>
      <c r="P57" s="12">
        <v>54</v>
      </c>
      <c r="Q57" s="79">
        <v>111100</v>
      </c>
      <c r="R57" s="68">
        <f t="shared" si="2"/>
        <v>2700</v>
      </c>
      <c r="S57" s="69">
        <v>168600</v>
      </c>
      <c r="T57" s="69">
        <v>4100</v>
      </c>
    </row>
    <row r="58" spans="1:20" x14ac:dyDescent="0.3">
      <c r="F58" s="258"/>
      <c r="G58" s="248"/>
      <c r="I58" s="5"/>
      <c r="J58" s="5"/>
      <c r="K58" s="5"/>
      <c r="L58" s="5"/>
      <c r="M58" s="5"/>
      <c r="N58" s="5"/>
      <c r="O58" s="16">
        <v>8</v>
      </c>
      <c r="P58" s="12">
        <v>55</v>
      </c>
      <c r="Q58" s="79">
        <v>113900</v>
      </c>
      <c r="R58" s="68">
        <f t="shared" si="2"/>
        <v>2800</v>
      </c>
      <c r="S58" s="69">
        <v>172800</v>
      </c>
      <c r="T58" s="69">
        <v>4200</v>
      </c>
    </row>
    <row r="59" spans="1:20" x14ac:dyDescent="0.3">
      <c r="A59" s="259"/>
      <c r="B59" s="259"/>
      <c r="C59" s="259"/>
      <c r="G59" s="248"/>
    </row>
    <row r="60" spans="1:20" x14ac:dyDescent="0.3">
      <c r="G60" s="248"/>
    </row>
    <row r="61" spans="1:20" x14ac:dyDescent="0.3">
      <c r="G61" s="248"/>
    </row>
    <row r="62" spans="1:20" x14ac:dyDescent="0.3">
      <c r="G62" s="258"/>
    </row>
    <row r="110" spans="10:16" x14ac:dyDescent="0.3">
      <c r="J110" s="14"/>
      <c r="K110" s="14"/>
      <c r="L110" s="14"/>
      <c r="M110" s="14"/>
      <c r="N110" s="14"/>
      <c r="O110" s="14"/>
      <c r="P110" s="14"/>
    </row>
    <row r="111" spans="10:16" x14ac:dyDescent="0.3">
      <c r="J111" s="14"/>
      <c r="K111" s="14"/>
      <c r="L111" s="14"/>
      <c r="M111" s="14"/>
      <c r="N111" s="14"/>
      <c r="O111" s="14"/>
      <c r="P111" s="14"/>
    </row>
    <row r="112" spans="10:16" x14ac:dyDescent="0.3">
      <c r="J112" s="14"/>
      <c r="K112" s="14"/>
      <c r="L112" s="14"/>
      <c r="M112" s="14"/>
      <c r="N112" s="14"/>
      <c r="O112" s="14"/>
      <c r="P112" s="14"/>
    </row>
    <row r="113" spans="10:16" x14ac:dyDescent="0.3">
      <c r="J113" s="14"/>
      <c r="K113" s="14"/>
      <c r="L113" s="14"/>
      <c r="M113" s="14"/>
      <c r="N113" s="14"/>
      <c r="O113" s="14"/>
      <c r="P113" s="14"/>
    </row>
    <row r="114" spans="10:16" x14ac:dyDescent="0.3">
      <c r="L114" s="14"/>
      <c r="M114" s="14"/>
      <c r="N114" s="14"/>
      <c r="O114" s="14"/>
      <c r="P114" s="14"/>
    </row>
    <row r="115" spans="10:16" x14ac:dyDescent="0.3">
      <c r="L115" s="14"/>
      <c r="M115" s="14"/>
      <c r="N115" s="14"/>
      <c r="O115" s="14"/>
      <c r="P115" s="14"/>
    </row>
    <row r="116" spans="10:16" x14ac:dyDescent="0.3">
      <c r="L116" s="14"/>
      <c r="M116" s="14"/>
      <c r="N116" s="14"/>
      <c r="O116" s="14"/>
      <c r="P116" s="14"/>
    </row>
    <row r="117" spans="10:16" x14ac:dyDescent="0.3">
      <c r="L117" s="14"/>
      <c r="M117" s="14"/>
      <c r="N117" s="14"/>
      <c r="O117" s="14"/>
      <c r="P117" s="14"/>
    </row>
    <row r="118" spans="10:16" x14ac:dyDescent="0.3">
      <c r="L118" s="14"/>
      <c r="M118" s="14"/>
      <c r="N118" s="14"/>
      <c r="O118" s="14"/>
      <c r="P118" s="14"/>
    </row>
    <row r="119" spans="10:16" x14ac:dyDescent="0.3">
      <c r="N119" s="14"/>
      <c r="O119" s="14"/>
      <c r="P119" s="14"/>
    </row>
  </sheetData>
  <sheetProtection selectLockedCells="1"/>
  <mergeCells count="23">
    <mergeCell ref="AD11:AE15"/>
    <mergeCell ref="I1:T1"/>
    <mergeCell ref="A2:F2"/>
    <mergeCell ref="AD1:AE1"/>
    <mergeCell ref="W1:AB1"/>
    <mergeCell ref="A7:B7"/>
    <mergeCell ref="C7:D7"/>
    <mergeCell ref="E7:F7"/>
    <mergeCell ref="D1:F1"/>
    <mergeCell ref="A1:C1"/>
    <mergeCell ref="A5:B6"/>
    <mergeCell ref="E5:F6"/>
    <mergeCell ref="C5:D6"/>
    <mergeCell ref="A8:F8"/>
    <mergeCell ref="A3:F4"/>
    <mergeCell ref="A25:F25"/>
    <mergeCell ref="A26:E26"/>
    <mergeCell ref="A27:E27"/>
    <mergeCell ref="A28:E28"/>
    <mergeCell ref="C10:F10"/>
    <mergeCell ref="A21:F21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3"/>
  <sheetViews>
    <sheetView zoomScaleNormal="100" workbookViewId="0">
      <pane ySplit="1" topLeftCell="A2" activePane="bottomLeft" state="frozen"/>
      <selection activeCell="A19" sqref="A19"/>
      <selection pane="bottomLeft" activeCell="G13" sqref="G13"/>
    </sheetView>
  </sheetViews>
  <sheetFormatPr defaultColWidth="10.7109375" defaultRowHeight="15" x14ac:dyDescent="0.25"/>
  <cols>
    <col min="1" max="1" width="15.5703125" style="36" customWidth="1"/>
    <col min="2" max="2" width="13.42578125" style="35" customWidth="1"/>
    <col min="3" max="3" width="11.85546875" style="35" customWidth="1"/>
    <col min="4" max="5" width="10.7109375" style="35" bestFit="1" customWidth="1"/>
    <col min="6" max="6" width="15.85546875" style="35" customWidth="1"/>
    <col min="7" max="7" width="13.28515625" style="35" customWidth="1"/>
    <col min="8" max="16384" width="10.7109375" style="35"/>
  </cols>
  <sheetData>
    <row r="1" spans="1:7" s="34" customFormat="1" ht="68.25" customHeight="1" x14ac:dyDescent="0.25">
      <c r="A1" s="138" t="s">
        <v>66</v>
      </c>
      <c r="B1" s="139"/>
      <c r="C1" s="139"/>
      <c r="D1" s="139"/>
      <c r="E1" s="139"/>
      <c r="F1" s="139"/>
      <c r="G1" s="139"/>
    </row>
    <row r="2" spans="1:7" s="34" customFormat="1" ht="42.75" customHeight="1" x14ac:dyDescent="0.25">
      <c r="A2" s="29" t="s">
        <v>5</v>
      </c>
      <c r="B2" s="24" t="s">
        <v>6</v>
      </c>
      <c r="C2" s="24" t="s">
        <v>10</v>
      </c>
      <c r="D2" s="24" t="s">
        <v>8</v>
      </c>
      <c r="E2" s="24" t="s">
        <v>7</v>
      </c>
      <c r="F2" s="24" t="s">
        <v>42</v>
      </c>
      <c r="G2" s="24" t="s">
        <v>1</v>
      </c>
    </row>
    <row r="3" spans="1:7" ht="15.75" x14ac:dyDescent="0.25">
      <c r="A3" s="30">
        <f>'INPUT SHEET'!A11</f>
        <v>44013</v>
      </c>
      <c r="B3" s="25">
        <f>'INPUT SHEET'!C11</f>
        <v>78230</v>
      </c>
      <c r="C3" s="25">
        <f>'INPUT SHEET'!D11</f>
        <v>13880</v>
      </c>
      <c r="D3" s="25">
        <f>'INPUT SHEET'!E11</f>
        <v>2550</v>
      </c>
      <c r="E3" s="25">
        <f>'INPUT SHEET'!F11</f>
        <v>2220</v>
      </c>
      <c r="F3" s="25">
        <f t="shared" ref="F3:F11" si="0">SUM(B3:E3)</f>
        <v>96880</v>
      </c>
      <c r="G3" s="124">
        <f>F3*'INPUT SHEET'!$F$22</f>
        <v>40418.336000000003</v>
      </c>
    </row>
    <row r="4" spans="1:7" ht="15.75" x14ac:dyDescent="0.25">
      <c r="A4" s="30">
        <f>'INPUT SHEET'!A12</f>
        <v>44044</v>
      </c>
      <c r="B4" s="25">
        <f>'INPUT SHEET'!C12</f>
        <v>78230</v>
      </c>
      <c r="C4" s="26">
        <f>'INPUT SHEET'!D12</f>
        <v>13880</v>
      </c>
      <c r="D4" s="25">
        <f>'INPUT SHEET'!E12</f>
        <v>2550</v>
      </c>
      <c r="E4" s="25">
        <f>'INPUT SHEET'!F12</f>
        <v>2220</v>
      </c>
      <c r="F4" s="26">
        <f t="shared" si="0"/>
        <v>96880</v>
      </c>
      <c r="G4" s="124">
        <f>F4*'INPUT SHEET'!$F$22</f>
        <v>40418.336000000003</v>
      </c>
    </row>
    <row r="5" spans="1:7" ht="15.75" x14ac:dyDescent="0.25">
      <c r="A5" s="30">
        <f>'INPUT SHEET'!A13</f>
        <v>44075</v>
      </c>
      <c r="B5" s="25">
        <f>'INPUT SHEET'!C13</f>
        <v>78230</v>
      </c>
      <c r="C5" s="26">
        <f>'INPUT SHEET'!D13</f>
        <v>13880</v>
      </c>
      <c r="D5" s="25">
        <f>'INPUT SHEET'!E13</f>
        <v>2550</v>
      </c>
      <c r="E5" s="25">
        <f>'INPUT SHEET'!F13</f>
        <v>2220</v>
      </c>
      <c r="F5" s="26">
        <f t="shared" si="0"/>
        <v>96880</v>
      </c>
      <c r="G5" s="124">
        <f>F5*'INPUT SHEET'!$F$22</f>
        <v>40418.336000000003</v>
      </c>
    </row>
    <row r="6" spans="1:7" ht="15.75" x14ac:dyDescent="0.25">
      <c r="A6" s="30">
        <f>'INPUT SHEET'!A14</f>
        <v>44105</v>
      </c>
      <c r="B6" s="25">
        <f>'INPUT SHEET'!C14</f>
        <v>78230</v>
      </c>
      <c r="C6" s="26">
        <f>'INPUT SHEET'!D14</f>
        <v>13880</v>
      </c>
      <c r="D6" s="25">
        <f>'INPUT SHEET'!E14</f>
        <v>2550</v>
      </c>
      <c r="E6" s="25">
        <f>'INPUT SHEET'!F14</f>
        <v>2220</v>
      </c>
      <c r="F6" s="26">
        <f t="shared" si="0"/>
        <v>96880</v>
      </c>
      <c r="G6" s="124">
        <f>F6*'INPUT SHEET'!$F$22</f>
        <v>40418.336000000003</v>
      </c>
    </row>
    <row r="7" spans="1:7" ht="15.75" x14ac:dyDescent="0.25">
      <c r="A7" s="30">
        <f>'INPUT SHEET'!A15</f>
        <v>44136</v>
      </c>
      <c r="B7" s="25">
        <f>'INPUT SHEET'!C15</f>
        <v>78230</v>
      </c>
      <c r="C7" s="26">
        <f>'INPUT SHEET'!D15</f>
        <v>13880</v>
      </c>
      <c r="D7" s="25">
        <f>'INPUT SHEET'!E15</f>
        <v>2550</v>
      </c>
      <c r="E7" s="25">
        <f>'INPUT SHEET'!F15</f>
        <v>2220</v>
      </c>
      <c r="F7" s="26">
        <f t="shared" si="0"/>
        <v>96880</v>
      </c>
      <c r="G7" s="124">
        <f>F7*'INPUT SHEET'!$F$22</f>
        <v>40418.336000000003</v>
      </c>
    </row>
    <row r="8" spans="1:7" ht="15.75" x14ac:dyDescent="0.25">
      <c r="A8" s="30">
        <f>'INPUT SHEET'!A16</f>
        <v>44166</v>
      </c>
      <c r="B8" s="25">
        <f>'INPUT SHEET'!C16</f>
        <v>78230</v>
      </c>
      <c r="C8" s="26">
        <f>'INPUT SHEET'!D16</f>
        <v>13880</v>
      </c>
      <c r="D8" s="25">
        <f>'INPUT SHEET'!E16</f>
        <v>2550</v>
      </c>
      <c r="E8" s="25">
        <f>'INPUT SHEET'!F16</f>
        <v>2220</v>
      </c>
      <c r="F8" s="26">
        <f t="shared" si="0"/>
        <v>96880</v>
      </c>
      <c r="G8" s="124">
        <f>F8*'INPUT SHEET'!$F$22</f>
        <v>40418.336000000003</v>
      </c>
    </row>
    <row r="9" spans="1:7" ht="15.75" x14ac:dyDescent="0.25">
      <c r="A9" s="30">
        <f>'INPUT SHEET'!A17</f>
        <v>44197</v>
      </c>
      <c r="B9" s="25">
        <f>'INPUT SHEET'!C17</f>
        <v>78230</v>
      </c>
      <c r="C9" s="26">
        <f>'INPUT SHEET'!D17</f>
        <v>13880</v>
      </c>
      <c r="D9" s="25">
        <f>'INPUT SHEET'!E17</f>
        <v>2550</v>
      </c>
      <c r="E9" s="25">
        <f>'INPUT SHEET'!F17</f>
        <v>2220</v>
      </c>
      <c r="F9" s="26">
        <f t="shared" si="0"/>
        <v>96880</v>
      </c>
      <c r="G9" s="124">
        <f>F9*'INPUT SHEET'!$F$22</f>
        <v>40418.336000000003</v>
      </c>
    </row>
    <row r="10" spans="1:7" ht="15.75" x14ac:dyDescent="0.25">
      <c r="A10" s="30">
        <f>'INPUT SHEET'!A18</f>
        <v>44228</v>
      </c>
      <c r="B10" s="25">
        <f>'INPUT SHEET'!C18</f>
        <v>78230</v>
      </c>
      <c r="C10" s="26">
        <f>'INPUT SHEET'!D18</f>
        <v>13880</v>
      </c>
      <c r="D10" s="25">
        <f>'INPUT SHEET'!E18</f>
        <v>2550</v>
      </c>
      <c r="E10" s="25">
        <f>'INPUT SHEET'!F18</f>
        <v>2220</v>
      </c>
      <c r="F10" s="26">
        <f t="shared" si="0"/>
        <v>96880</v>
      </c>
      <c r="G10" s="124">
        <f>F10*'INPUT SHEET'!$F$22</f>
        <v>40418.336000000003</v>
      </c>
    </row>
    <row r="11" spans="1:7" ht="15.75" x14ac:dyDescent="0.25">
      <c r="A11" s="30">
        <f>'INPUT SHEET'!A19</f>
        <v>44256</v>
      </c>
      <c r="B11" s="25">
        <f>'INPUT SHEET'!C19</f>
        <v>78230</v>
      </c>
      <c r="C11" s="26">
        <f>'INPUT SHEET'!D19</f>
        <v>13880</v>
      </c>
      <c r="D11" s="25">
        <f>'INPUT SHEET'!E19</f>
        <v>2550</v>
      </c>
      <c r="E11" s="25">
        <f>'INPUT SHEET'!F19</f>
        <v>2220</v>
      </c>
      <c r="F11" s="26">
        <f t="shared" si="0"/>
        <v>96880</v>
      </c>
      <c r="G11" s="124">
        <f>F11*'INPUT SHEET'!$F$22</f>
        <v>40418.336000000003</v>
      </c>
    </row>
    <row r="12" spans="1:7" ht="15.75" x14ac:dyDescent="0.25">
      <c r="A12" s="30">
        <f>'INPUT SHEET'!A20</f>
        <v>44287</v>
      </c>
      <c r="B12" s="25">
        <f>'INPUT SHEET'!C20</f>
        <v>78230</v>
      </c>
      <c r="C12" s="26">
        <f>'INPUT SHEET'!D20</f>
        <v>13880</v>
      </c>
      <c r="D12" s="25">
        <f>'INPUT SHEET'!E20</f>
        <v>2550</v>
      </c>
      <c r="E12" s="25">
        <f>'INPUT SHEET'!F20</f>
        <v>2220</v>
      </c>
      <c r="F12" s="26">
        <f t="shared" ref="F12" si="1">SUM(B12:E12)</f>
        <v>96880</v>
      </c>
      <c r="G12" s="124">
        <f>F12*'INPUT SHEET'!$F$22</f>
        <v>40418.336000000003</v>
      </c>
    </row>
    <row r="13" spans="1:7" ht="19.5" thickBot="1" x14ac:dyDescent="0.35">
      <c r="A13" s="31" t="s">
        <v>9</v>
      </c>
      <c r="B13" s="27">
        <f t="shared" ref="B13:G13" si="2">SUM(B3:B12)</f>
        <v>782300</v>
      </c>
      <c r="C13" s="27">
        <f t="shared" si="2"/>
        <v>138800</v>
      </c>
      <c r="D13" s="27">
        <f t="shared" si="2"/>
        <v>25500</v>
      </c>
      <c r="E13" s="27">
        <f t="shared" si="2"/>
        <v>22200</v>
      </c>
      <c r="F13" s="28">
        <f t="shared" si="2"/>
        <v>968800</v>
      </c>
      <c r="G13" s="28">
        <f t="shared" si="2"/>
        <v>404183.36000000004</v>
      </c>
    </row>
  </sheetData>
  <sheetProtection algorithmName="SHA-512" hashValue="zLYOfklkxKhtuG8R1+yUz0gZMcKTZdm0lb1oNZUKiaFn78h0tj1SuiDWpzLPw00JTXga8WXEs+iKhj114dTzVw==" saltValue="VM4BLK6tTqEXab4Mlx07KQ==" spinCount="100000" sheet="1" selectLockedCells="1"/>
  <mergeCells count="1">
    <mergeCell ref="A1:G1"/>
  </mergeCells>
  <phoneticPr fontId="2" type="noConversion"/>
  <pageMargins left="0.25" right="0.25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751"/>
  <sheetViews>
    <sheetView workbookViewId="0">
      <selection activeCell="C9" sqref="C9"/>
    </sheetView>
  </sheetViews>
  <sheetFormatPr defaultColWidth="9.140625" defaultRowHeight="15" x14ac:dyDescent="0.25"/>
  <cols>
    <col min="1" max="1" width="49.5703125" style="35" customWidth="1"/>
    <col min="2" max="2" width="15.5703125" style="35" customWidth="1"/>
    <col min="3" max="3" width="17.140625" style="35" customWidth="1"/>
    <col min="4" max="4" width="11.28515625" style="38" customWidth="1"/>
    <col min="5" max="5" width="9.140625" style="38" customWidth="1"/>
    <col min="6" max="6" width="8.28515625" style="38" customWidth="1"/>
    <col min="7" max="7" width="3" style="38" customWidth="1"/>
    <col min="8" max="8" width="31.7109375" style="38" bestFit="1" customWidth="1"/>
    <col min="9" max="16384" width="9.140625" style="38"/>
  </cols>
  <sheetData>
    <row r="1" spans="1:17" ht="21" customHeight="1" thickBot="1" x14ac:dyDescent="0.3">
      <c r="A1" s="156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1:17" ht="11.25" customHeight="1" thickBot="1" x14ac:dyDescent="0.4">
      <c r="A2" s="83"/>
      <c r="B2" s="84"/>
      <c r="C2" s="84"/>
      <c r="D2" s="39"/>
      <c r="E2" s="39"/>
      <c r="F2" s="39"/>
      <c r="G2" s="39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51.75" customHeight="1" thickBot="1" x14ac:dyDescent="0.3">
      <c r="A3" s="40" t="s">
        <v>37</v>
      </c>
      <c r="B3" s="166" t="s">
        <v>51</v>
      </c>
      <c r="C3" s="167"/>
      <c r="D3" s="184" t="s">
        <v>3</v>
      </c>
      <c r="E3" s="184"/>
      <c r="F3" s="184"/>
      <c r="G3" s="185"/>
      <c r="H3" s="159" t="s">
        <v>52</v>
      </c>
      <c r="I3" s="159"/>
      <c r="J3" s="159"/>
      <c r="K3" s="159"/>
      <c r="L3" s="159"/>
      <c r="M3" s="159"/>
      <c r="N3" s="159"/>
    </row>
    <row r="4" spans="1:17" ht="33" customHeight="1" thickBot="1" x14ac:dyDescent="0.3">
      <c r="A4" s="107">
        <f>('INPUT SHEET'!C7)</f>
        <v>44316</v>
      </c>
      <c r="B4" s="168">
        <f>'INPUT SHEET'!E7</f>
        <v>44317</v>
      </c>
      <c r="C4" s="169"/>
      <c r="D4" s="184"/>
      <c r="E4" s="184"/>
      <c r="F4" s="184"/>
      <c r="G4" s="185"/>
      <c r="H4" s="159"/>
      <c r="I4" s="159"/>
      <c r="J4" s="159"/>
      <c r="K4" s="159"/>
      <c r="L4" s="159"/>
      <c r="M4" s="159"/>
      <c r="N4" s="159"/>
    </row>
    <row r="5" spans="1:17" ht="16.5" customHeight="1" thickBot="1" x14ac:dyDescent="0.3">
      <c r="A5" s="41"/>
      <c r="B5" s="42"/>
      <c r="C5" s="43"/>
      <c r="D5" s="184"/>
      <c r="E5" s="184"/>
      <c r="F5" s="184"/>
      <c r="G5" s="185"/>
      <c r="H5" s="159"/>
      <c r="I5" s="159"/>
      <c r="J5" s="159"/>
      <c r="K5" s="159"/>
      <c r="L5" s="159"/>
      <c r="M5" s="159"/>
      <c r="N5" s="159"/>
    </row>
    <row r="6" spans="1:17" ht="29.25" customHeight="1" thickBot="1" x14ac:dyDescent="0.3">
      <c r="A6" s="149" t="s">
        <v>60</v>
      </c>
      <c r="B6" s="150"/>
      <c r="C6" s="151"/>
      <c r="D6" s="184"/>
      <c r="E6" s="184"/>
      <c r="F6" s="184"/>
      <c r="G6" s="185"/>
      <c r="H6" s="159"/>
      <c r="I6" s="159"/>
      <c r="J6" s="159"/>
      <c r="K6" s="159"/>
      <c r="L6" s="159"/>
      <c r="M6" s="159"/>
      <c r="N6" s="159"/>
    </row>
    <row r="7" spans="1:17" ht="18.75" x14ac:dyDescent="0.25">
      <c r="A7" s="45" t="s">
        <v>78</v>
      </c>
      <c r="B7" s="117" t="s">
        <v>3</v>
      </c>
      <c r="C7" s="54">
        <f>'Data for last 10 months'!F13/10</f>
        <v>96880</v>
      </c>
      <c r="D7" s="184"/>
      <c r="E7" s="184"/>
      <c r="F7" s="184"/>
      <c r="G7" s="185"/>
      <c r="H7" s="159"/>
      <c r="I7" s="159"/>
      <c r="J7" s="159"/>
      <c r="K7" s="159"/>
      <c r="L7" s="159"/>
      <c r="M7" s="159"/>
      <c r="N7" s="159"/>
    </row>
    <row r="8" spans="1:17" ht="18.75" x14ac:dyDescent="0.25">
      <c r="A8" s="44" t="s">
        <v>23</v>
      </c>
      <c r="B8" s="117">
        <v>0.5</v>
      </c>
      <c r="C8" s="52">
        <f>ROUNDUP(C7*B8,0)</f>
        <v>48440</v>
      </c>
      <c r="D8" s="184"/>
      <c r="E8" s="184"/>
      <c r="F8" s="184"/>
      <c r="G8" s="185"/>
      <c r="H8" s="159"/>
      <c r="I8" s="159"/>
      <c r="J8" s="159"/>
      <c r="K8" s="159"/>
      <c r="L8" s="159"/>
      <c r="M8" s="159"/>
      <c r="N8" s="159"/>
    </row>
    <row r="9" spans="1:17" ht="18.75" x14ac:dyDescent="0.25">
      <c r="A9" s="44" t="s">
        <v>1</v>
      </c>
      <c r="B9" s="117">
        <f>'INPUT SHEET'!F23</f>
        <v>0.41160000000000002</v>
      </c>
      <c r="C9" s="52">
        <f>C8*B9</f>
        <v>19937.904000000002</v>
      </c>
      <c r="D9" s="184"/>
      <c r="E9" s="184"/>
      <c r="F9" s="184"/>
      <c r="G9" s="185"/>
      <c r="H9" s="159"/>
      <c r="I9" s="159"/>
      <c r="J9" s="159"/>
      <c r="K9" s="159"/>
      <c r="L9" s="159"/>
      <c r="M9" s="159"/>
      <c r="N9" s="159"/>
    </row>
    <row r="10" spans="1:17" ht="18.75" x14ac:dyDescent="0.25">
      <c r="A10" s="45" t="s">
        <v>79</v>
      </c>
      <c r="B10" s="117"/>
      <c r="C10" s="54">
        <f>C9+C8</f>
        <v>68377.90400000001</v>
      </c>
      <c r="D10" s="184"/>
      <c r="E10" s="184"/>
      <c r="F10" s="184"/>
      <c r="G10" s="185"/>
      <c r="H10" s="159"/>
      <c r="I10" s="159"/>
      <c r="J10" s="159"/>
      <c r="K10" s="159"/>
      <c r="L10" s="159"/>
      <c r="M10" s="159"/>
      <c r="N10" s="159"/>
    </row>
    <row r="11" spans="1:17" ht="18.75" x14ac:dyDescent="0.25">
      <c r="A11" s="44" t="s">
        <v>24</v>
      </c>
      <c r="B11" s="118">
        <v>0.33333000000000002</v>
      </c>
      <c r="C11" s="53">
        <f>ROUND(C8*B11,0)</f>
        <v>16147</v>
      </c>
      <c r="D11" s="184"/>
      <c r="E11" s="184"/>
      <c r="F11" s="184"/>
      <c r="G11" s="185"/>
      <c r="H11" s="159"/>
      <c r="I11" s="159"/>
      <c r="J11" s="159"/>
      <c r="K11" s="159"/>
      <c r="L11" s="159"/>
      <c r="M11" s="159"/>
      <c r="N11" s="159"/>
    </row>
    <row r="12" spans="1:17" ht="18.75" x14ac:dyDescent="0.25">
      <c r="A12" s="44" t="s">
        <v>33</v>
      </c>
      <c r="B12" s="118"/>
      <c r="C12" s="52">
        <f>C8-C11</f>
        <v>32293</v>
      </c>
      <c r="D12" s="184"/>
      <c r="E12" s="184"/>
      <c r="F12" s="184"/>
      <c r="G12" s="185"/>
      <c r="H12" s="159"/>
      <c r="I12" s="159"/>
      <c r="J12" s="159"/>
      <c r="K12" s="159"/>
      <c r="L12" s="159"/>
      <c r="M12" s="159"/>
      <c r="N12" s="159"/>
    </row>
    <row r="13" spans="1:17" ht="18.75" x14ac:dyDescent="0.25">
      <c r="A13" s="44" t="s">
        <v>1</v>
      </c>
      <c r="B13" s="117" t="s">
        <v>3</v>
      </c>
      <c r="C13" s="52">
        <f>C8*B9</f>
        <v>19937.904000000002</v>
      </c>
      <c r="D13" s="184"/>
      <c r="E13" s="184"/>
      <c r="F13" s="184"/>
      <c r="G13" s="185"/>
      <c r="H13" s="159"/>
      <c r="I13" s="159"/>
      <c r="J13" s="159"/>
      <c r="K13" s="159"/>
      <c r="L13" s="159"/>
      <c r="M13" s="159"/>
      <c r="N13" s="159"/>
    </row>
    <row r="14" spans="1:17" ht="20.25" customHeight="1" x14ac:dyDescent="0.25">
      <c r="A14" s="92" t="s">
        <v>80</v>
      </c>
      <c r="B14" s="119"/>
      <c r="C14" s="93">
        <f>C8-C11+C13</f>
        <v>52230.904000000002</v>
      </c>
      <c r="D14" s="184"/>
      <c r="E14" s="184"/>
      <c r="F14" s="184"/>
      <c r="G14" s="185"/>
      <c r="H14" s="159"/>
      <c r="I14" s="159"/>
      <c r="J14" s="159"/>
      <c r="K14" s="159"/>
      <c r="L14" s="159"/>
      <c r="M14" s="159"/>
      <c r="N14" s="159"/>
    </row>
    <row r="15" spans="1:17" ht="24" customHeight="1" x14ac:dyDescent="0.25">
      <c r="A15" s="120" t="s">
        <v>81</v>
      </c>
      <c r="B15" s="119"/>
      <c r="C15" s="121">
        <f>C11*9.81*12</f>
        <v>1900824.84</v>
      </c>
      <c r="D15" s="184"/>
      <c r="E15" s="184"/>
      <c r="F15" s="184"/>
      <c r="G15" s="185"/>
      <c r="H15" s="159"/>
      <c r="I15" s="159"/>
      <c r="J15" s="159"/>
      <c r="K15" s="159"/>
      <c r="L15" s="159"/>
      <c r="M15" s="159"/>
      <c r="N15" s="159"/>
    </row>
    <row r="16" spans="1:17" x14ac:dyDescent="0.25">
      <c r="A16" s="95" t="s">
        <v>3</v>
      </c>
      <c r="D16" s="184"/>
      <c r="E16" s="184"/>
      <c r="F16" s="184"/>
      <c r="G16" s="185"/>
      <c r="H16" s="159"/>
      <c r="I16" s="159"/>
      <c r="J16" s="159"/>
      <c r="K16" s="159"/>
      <c r="L16" s="159"/>
      <c r="M16" s="159"/>
      <c r="N16" s="159"/>
    </row>
    <row r="17" spans="1:14" ht="15.75" thickBot="1" x14ac:dyDescent="0.3">
      <c r="E17" s="186" t="s">
        <v>3</v>
      </c>
      <c r="F17" s="186"/>
      <c r="G17" s="186"/>
      <c r="H17" s="159"/>
      <c r="I17" s="159"/>
      <c r="J17" s="159"/>
      <c r="K17" s="159"/>
      <c r="L17" s="159"/>
      <c r="M17" s="159"/>
      <c r="N17" s="159"/>
    </row>
    <row r="18" spans="1:14" ht="21.75" thickBot="1" x14ac:dyDescent="0.3">
      <c r="A18" s="170" t="s">
        <v>50</v>
      </c>
      <c r="B18" s="171"/>
      <c r="C18" s="171"/>
      <c r="D18" s="172"/>
      <c r="E18" s="186"/>
      <c r="F18" s="186"/>
      <c r="G18" s="186"/>
      <c r="H18" s="159"/>
      <c r="I18" s="159"/>
      <c r="J18" s="159"/>
      <c r="K18" s="159"/>
      <c r="L18" s="159"/>
      <c r="M18" s="159"/>
      <c r="N18" s="159"/>
    </row>
    <row r="19" spans="1:14" ht="31.5" customHeight="1" x14ac:dyDescent="0.25">
      <c r="A19" s="46" t="s">
        <v>38</v>
      </c>
      <c r="B19" s="176" t="s">
        <v>37</v>
      </c>
      <c r="C19" s="177"/>
      <c r="D19" s="178"/>
      <c r="E19" s="186"/>
      <c r="F19" s="186"/>
      <c r="G19" s="186"/>
      <c r="H19" s="159"/>
      <c r="I19" s="159"/>
      <c r="J19" s="159"/>
      <c r="K19" s="159"/>
      <c r="L19" s="159"/>
      <c r="M19" s="159"/>
      <c r="N19" s="159"/>
    </row>
    <row r="20" spans="1:14" ht="18.75" x14ac:dyDescent="0.25">
      <c r="A20" s="47">
        <f>'INPUT SHEET'!A7</f>
        <v>30483</v>
      </c>
      <c r="B20" s="179">
        <f>A4</f>
        <v>44316</v>
      </c>
      <c r="C20" s="180"/>
      <c r="D20" s="181"/>
      <c r="E20" s="186"/>
      <c r="F20" s="186"/>
      <c r="G20" s="186"/>
      <c r="H20" s="159"/>
      <c r="I20" s="159"/>
      <c r="J20" s="159"/>
      <c r="K20" s="159"/>
      <c r="L20" s="159"/>
      <c r="M20" s="159"/>
      <c r="N20" s="159"/>
    </row>
    <row r="21" spans="1:14" ht="15.75" x14ac:dyDescent="0.25">
      <c r="A21" s="182" t="s">
        <v>46</v>
      </c>
      <c r="B21" s="113" t="s">
        <v>43</v>
      </c>
      <c r="C21" s="113" t="s">
        <v>44</v>
      </c>
      <c r="D21" s="113" t="s">
        <v>45</v>
      </c>
      <c r="E21" s="186"/>
      <c r="F21" s="186"/>
      <c r="G21" s="186"/>
      <c r="H21" s="159"/>
      <c r="I21" s="159"/>
      <c r="J21" s="159"/>
      <c r="K21" s="159"/>
      <c r="L21" s="159"/>
      <c r="M21" s="159"/>
      <c r="N21" s="159"/>
    </row>
    <row r="22" spans="1:14" ht="28.5" customHeight="1" x14ac:dyDescent="0.3">
      <c r="A22" s="183"/>
      <c r="B22" s="56">
        <f>B23</f>
        <v>37</v>
      </c>
      <c r="C22" s="56">
        <f>IF(AND(C23&gt;=6),C23,0)</f>
        <v>10</v>
      </c>
      <c r="D22" s="56">
        <f>IF(AND(C23&gt;=6),D23,0)</f>
        <v>14</v>
      </c>
      <c r="E22" s="186"/>
      <c r="F22" s="186"/>
      <c r="G22" s="186"/>
      <c r="H22" s="159"/>
      <c r="I22" s="159"/>
      <c r="J22" s="159"/>
      <c r="K22" s="159"/>
      <c r="L22" s="159"/>
      <c r="M22" s="159"/>
      <c r="N22" s="159"/>
    </row>
    <row r="23" spans="1:14" ht="18.75" x14ac:dyDescent="0.3">
      <c r="A23" s="55" t="s">
        <v>3</v>
      </c>
      <c r="B23" s="57">
        <f>DATEDIF($A$20,$B$20, "y")</f>
        <v>37</v>
      </c>
      <c r="C23" s="57">
        <f>DATEDIF($A$20,$B$20,"ym")</f>
        <v>10</v>
      </c>
      <c r="D23" s="57">
        <f>DATEDIF($A$20,$B$20,"md")</f>
        <v>14</v>
      </c>
      <c r="E23" s="186"/>
      <c r="F23" s="186"/>
      <c r="G23" s="186"/>
      <c r="H23" s="159"/>
      <c r="I23" s="159"/>
      <c r="J23" s="159"/>
      <c r="K23" s="159"/>
      <c r="L23" s="159"/>
      <c r="M23" s="159"/>
      <c r="N23" s="159"/>
    </row>
    <row r="24" spans="1:14" ht="24" customHeight="1" x14ac:dyDescent="0.3">
      <c r="A24" s="48" t="s">
        <v>47</v>
      </c>
      <c r="B24" s="49">
        <f>ROUND(YEARFRAC(B20,A20),0)</f>
        <v>38</v>
      </c>
      <c r="C24" s="50"/>
      <c r="D24" s="50"/>
      <c r="E24" s="186"/>
      <c r="F24" s="186"/>
      <c r="G24" s="186"/>
      <c r="H24" s="159"/>
      <c r="I24" s="159"/>
      <c r="J24" s="159"/>
      <c r="K24" s="159"/>
      <c r="L24" s="159"/>
      <c r="M24" s="159"/>
      <c r="N24" s="159"/>
    </row>
    <row r="25" spans="1:14" ht="18.75" x14ac:dyDescent="0.3">
      <c r="A25" s="94" t="s">
        <v>48</v>
      </c>
      <c r="B25" s="173">
        <v>2000000</v>
      </c>
      <c r="C25" s="174"/>
      <c r="D25" s="175"/>
      <c r="E25" s="186"/>
      <c r="F25" s="186"/>
      <c r="G25" s="186"/>
      <c r="H25" s="159"/>
      <c r="I25" s="159"/>
      <c r="J25" s="159"/>
      <c r="K25" s="159"/>
      <c r="L25" s="159"/>
      <c r="M25" s="159"/>
      <c r="N25" s="159"/>
    </row>
    <row r="26" spans="1:14" ht="18.75" x14ac:dyDescent="0.3">
      <c r="A26" s="116" t="s">
        <v>76</v>
      </c>
      <c r="B26" s="160">
        <f>'Data for last 10 months'!F12+'Data for last 10 months'!F13</f>
        <v>1065680</v>
      </c>
      <c r="C26" s="161"/>
      <c r="D26" s="162"/>
      <c r="E26" s="186"/>
      <c r="F26" s="186"/>
      <c r="G26" s="186"/>
      <c r="H26" s="154">
        <f>IF($B$22&lt;15,($B$28*$B$22),(IF(B$22&lt;=30,$B$28*15,($B$28*$B$22/2)+($B$28*$C$22/24)+($B$28*$D$22/720))))</f>
        <v>1834530.4444444445</v>
      </c>
      <c r="I26" s="154"/>
      <c r="J26" s="154"/>
      <c r="K26" s="154"/>
      <c r="L26" s="154"/>
      <c r="M26" s="154"/>
      <c r="N26" s="154"/>
    </row>
    <row r="27" spans="1:14" ht="24" customHeight="1" x14ac:dyDescent="0.3">
      <c r="A27" s="51" t="s">
        <v>40</v>
      </c>
      <c r="B27" s="163">
        <f>(IF(B$22&lt;5, 0, IF(B$22&gt;=5,($B$26*$B$24*15/26),)))</f>
        <v>23362984.615384616</v>
      </c>
      <c r="C27" s="164"/>
      <c r="D27" s="165"/>
      <c r="E27" s="186"/>
      <c r="F27" s="186"/>
      <c r="G27" s="186"/>
      <c r="H27" s="155"/>
      <c r="I27" s="155"/>
      <c r="J27" s="155"/>
      <c r="K27" s="155"/>
      <c r="L27" s="155"/>
      <c r="M27" s="155"/>
      <c r="N27" s="155"/>
    </row>
    <row r="28" spans="1:14" ht="24.75" customHeight="1" x14ac:dyDescent="0.3">
      <c r="A28" s="116" t="s">
        <v>77</v>
      </c>
      <c r="B28" s="160">
        <f>'Data for last 10 months'!F12</f>
        <v>96880</v>
      </c>
      <c r="C28" s="161"/>
      <c r="D28" s="162"/>
      <c r="E28" s="186"/>
      <c r="F28" s="186"/>
      <c r="G28" s="186"/>
      <c r="H28" s="155"/>
      <c r="I28" s="155"/>
      <c r="J28" s="155"/>
      <c r="K28" s="155"/>
      <c r="L28" s="155"/>
      <c r="M28" s="155"/>
      <c r="N28" s="155"/>
    </row>
    <row r="29" spans="1:14" ht="18.75" x14ac:dyDescent="0.3">
      <c r="A29" s="96" t="s">
        <v>41</v>
      </c>
      <c r="B29" s="143">
        <f>IF($B$22&lt;10,0,H26)</f>
        <v>1834530.4444444445</v>
      </c>
      <c r="C29" s="144"/>
      <c r="D29" s="145"/>
      <c r="E29" s="186"/>
      <c r="F29" s="186"/>
      <c r="G29" s="186"/>
      <c r="H29" s="155"/>
      <c r="I29" s="155"/>
      <c r="J29" s="155"/>
      <c r="K29" s="155"/>
      <c r="L29" s="155"/>
      <c r="M29" s="155"/>
      <c r="N29" s="155"/>
    </row>
    <row r="30" spans="1:14" ht="36.75" customHeight="1" x14ac:dyDescent="0.25">
      <c r="A30" s="115" t="s">
        <v>75</v>
      </c>
      <c r="B30" s="146">
        <f>IF((B29&gt;IF(B27&gt;B25,B25,B27)),B29,IF(B27&gt;B25,B25,B27))</f>
        <v>2000000</v>
      </c>
      <c r="C30" s="147"/>
      <c r="D30" s="148"/>
      <c r="E30" s="186"/>
      <c r="F30" s="186"/>
      <c r="G30" s="186"/>
      <c r="H30" s="155"/>
      <c r="I30" s="155"/>
      <c r="J30" s="155"/>
      <c r="K30" s="155"/>
      <c r="L30" s="155"/>
      <c r="M30" s="155"/>
      <c r="N30" s="155"/>
    </row>
    <row r="31" spans="1:14" ht="12.75" customHeight="1" x14ac:dyDescent="0.25">
      <c r="A31" s="152"/>
      <c r="B31" s="152"/>
      <c r="C31" s="152"/>
      <c r="D31" s="152"/>
      <c r="E31" s="186"/>
      <c r="F31" s="186"/>
      <c r="G31" s="186"/>
      <c r="H31" s="155"/>
      <c r="I31" s="155"/>
      <c r="J31" s="155"/>
      <c r="K31" s="155"/>
      <c r="L31" s="155"/>
      <c r="M31" s="155"/>
      <c r="N31" s="155"/>
    </row>
    <row r="32" spans="1:14" ht="33.75" customHeight="1" x14ac:dyDescent="0.25">
      <c r="A32" s="114" t="s">
        <v>74</v>
      </c>
      <c r="B32" s="187">
        <f>('INPUT SHEET'!F26+'INPUT SHEET'!F27)*'INPUT SHEET'!F28/30</f>
        <v>0</v>
      </c>
      <c r="C32" s="188"/>
      <c r="D32" s="189"/>
      <c r="E32" s="186"/>
      <c r="F32" s="186"/>
      <c r="G32" s="186"/>
      <c r="H32" s="155"/>
      <c r="I32" s="155"/>
      <c r="J32" s="155"/>
      <c r="K32" s="155"/>
      <c r="L32" s="155"/>
      <c r="M32" s="155"/>
      <c r="N32" s="155"/>
    </row>
    <row r="33" spans="1:14" ht="15" hidden="1" customHeight="1" x14ac:dyDescent="0.25">
      <c r="A33" s="38"/>
      <c r="B33" s="38"/>
      <c r="C33" s="38"/>
      <c r="E33" s="186"/>
      <c r="F33" s="186"/>
      <c r="G33" s="186"/>
      <c r="H33" s="155"/>
      <c r="I33" s="155"/>
      <c r="J33" s="155"/>
      <c r="K33" s="155"/>
      <c r="L33" s="155"/>
      <c r="M33" s="155"/>
      <c r="N33" s="155"/>
    </row>
    <row r="34" spans="1:14" ht="15" hidden="1" customHeight="1" x14ac:dyDescent="0.25">
      <c r="A34" s="38"/>
      <c r="B34" s="38"/>
      <c r="C34" s="38"/>
      <c r="E34" s="186"/>
      <c r="F34" s="186"/>
      <c r="G34" s="186"/>
      <c r="H34" s="155"/>
      <c r="I34" s="155"/>
      <c r="J34" s="155"/>
      <c r="K34" s="155"/>
      <c r="L34" s="155"/>
      <c r="M34" s="155"/>
      <c r="N34" s="155"/>
    </row>
    <row r="35" spans="1:14" ht="15" hidden="1" customHeight="1" x14ac:dyDescent="0.25">
      <c r="A35" s="38"/>
      <c r="B35" s="38"/>
      <c r="C35" s="38"/>
      <c r="E35" s="186"/>
      <c r="F35" s="186"/>
      <c r="G35" s="186"/>
      <c r="H35" s="155"/>
      <c r="I35" s="155"/>
      <c r="J35" s="155"/>
      <c r="K35" s="155"/>
      <c r="L35" s="155"/>
      <c r="M35" s="155"/>
      <c r="N35" s="155"/>
    </row>
    <row r="36" spans="1:14" ht="15" hidden="1" customHeight="1" x14ac:dyDescent="0.25">
      <c r="A36" s="38"/>
      <c r="B36" s="38"/>
      <c r="C36" s="38"/>
      <c r="E36" s="186"/>
      <c r="F36" s="186"/>
      <c r="G36" s="186"/>
      <c r="H36" s="155"/>
      <c r="I36" s="155"/>
      <c r="J36" s="155"/>
      <c r="K36" s="155"/>
      <c r="L36" s="155"/>
      <c r="M36" s="155"/>
      <c r="N36" s="155"/>
    </row>
    <row r="37" spans="1:14" ht="15" hidden="1" customHeight="1" x14ac:dyDescent="0.25">
      <c r="A37" s="38"/>
      <c r="B37" s="38"/>
      <c r="C37" s="38"/>
      <c r="E37" s="186"/>
      <c r="F37" s="186"/>
      <c r="G37" s="186"/>
      <c r="H37" s="155"/>
      <c r="I37" s="155"/>
      <c r="J37" s="155"/>
      <c r="K37" s="155"/>
      <c r="L37" s="155"/>
      <c r="M37" s="155"/>
      <c r="N37" s="155"/>
    </row>
    <row r="38" spans="1:14" ht="15" hidden="1" customHeight="1" x14ac:dyDescent="0.25">
      <c r="A38" s="38"/>
      <c r="B38" s="38"/>
      <c r="C38" s="38"/>
      <c r="E38" s="186"/>
      <c r="F38" s="186"/>
      <c r="G38" s="186"/>
      <c r="H38" s="155"/>
      <c r="I38" s="155"/>
      <c r="J38" s="155"/>
      <c r="K38" s="155"/>
      <c r="L38" s="155"/>
      <c r="M38" s="155"/>
      <c r="N38" s="155"/>
    </row>
    <row r="39" spans="1:14" ht="15" hidden="1" customHeight="1" x14ac:dyDescent="0.25">
      <c r="A39" s="38"/>
      <c r="B39" s="38"/>
      <c r="C39" s="38"/>
      <c r="E39" s="186"/>
      <c r="F39" s="186"/>
      <c r="G39" s="186"/>
      <c r="H39" s="155"/>
      <c r="I39" s="155"/>
      <c r="J39" s="155"/>
      <c r="K39" s="155"/>
      <c r="L39" s="155"/>
      <c r="M39" s="155"/>
      <c r="N39" s="155"/>
    </row>
    <row r="40" spans="1:14" ht="15" hidden="1" customHeight="1" x14ac:dyDescent="0.25">
      <c r="A40" s="38"/>
      <c r="B40" s="38"/>
      <c r="C40" s="38"/>
      <c r="E40" s="186"/>
      <c r="F40" s="186"/>
      <c r="G40" s="186"/>
      <c r="H40" s="155"/>
      <c r="I40" s="155"/>
      <c r="J40" s="155"/>
      <c r="K40" s="155"/>
      <c r="L40" s="155"/>
      <c r="M40" s="155"/>
      <c r="N40" s="155"/>
    </row>
    <row r="41" spans="1:14" ht="15" hidden="1" customHeight="1" x14ac:dyDescent="0.25">
      <c r="A41" s="38"/>
      <c r="B41" s="38"/>
      <c r="C41" s="38"/>
      <c r="E41" s="186"/>
      <c r="F41" s="186"/>
      <c r="G41" s="186"/>
      <c r="H41" s="155"/>
      <c r="I41" s="155"/>
      <c r="J41" s="155"/>
      <c r="K41" s="155"/>
      <c r="L41" s="155"/>
      <c r="M41" s="155"/>
      <c r="N41" s="155"/>
    </row>
    <row r="42" spans="1:14" ht="15" hidden="1" customHeight="1" x14ac:dyDescent="0.25">
      <c r="A42" s="38"/>
      <c r="B42" s="38"/>
      <c r="C42" s="38"/>
      <c r="E42" s="186"/>
      <c r="F42" s="186"/>
      <c r="G42" s="186"/>
      <c r="H42" s="155"/>
      <c r="I42" s="155"/>
      <c r="J42" s="155"/>
      <c r="K42" s="155"/>
      <c r="L42" s="155"/>
      <c r="M42" s="155"/>
      <c r="N42" s="155"/>
    </row>
    <row r="43" spans="1:14" ht="15" hidden="1" customHeight="1" x14ac:dyDescent="0.25">
      <c r="A43" s="38"/>
      <c r="B43" s="38"/>
      <c r="C43" s="38"/>
      <c r="E43" s="186"/>
      <c r="F43" s="186"/>
      <c r="G43" s="186"/>
      <c r="H43" s="155"/>
      <c r="I43" s="155"/>
      <c r="J43" s="155"/>
      <c r="K43" s="155"/>
      <c r="L43" s="155"/>
      <c r="M43" s="155"/>
      <c r="N43" s="155"/>
    </row>
    <row r="44" spans="1:14" ht="15" hidden="1" customHeight="1" x14ac:dyDescent="0.25">
      <c r="A44" s="38"/>
      <c r="B44" s="38"/>
      <c r="C44" s="38"/>
      <c r="E44" s="186"/>
      <c r="F44" s="186"/>
      <c r="G44" s="186"/>
      <c r="H44" s="155"/>
      <c r="I44" s="155"/>
      <c r="J44" s="155"/>
      <c r="K44" s="155"/>
      <c r="L44" s="155"/>
      <c r="M44" s="155"/>
      <c r="N44" s="155"/>
    </row>
    <row r="45" spans="1:14" ht="15" hidden="1" customHeight="1" x14ac:dyDescent="0.25">
      <c r="A45" s="38"/>
      <c r="B45" s="38"/>
      <c r="C45" s="38"/>
      <c r="E45" s="186"/>
      <c r="F45" s="186"/>
      <c r="G45" s="186"/>
      <c r="H45" s="155"/>
      <c r="I45" s="155"/>
      <c r="J45" s="155"/>
      <c r="K45" s="155"/>
      <c r="L45" s="155"/>
      <c r="M45" s="155"/>
      <c r="N45" s="155"/>
    </row>
    <row r="46" spans="1:14" x14ac:dyDescent="0.25">
      <c r="A46" s="38"/>
      <c r="B46" s="153"/>
      <c r="C46" s="153"/>
      <c r="D46" s="153"/>
      <c r="E46" s="186"/>
      <c r="F46" s="186"/>
      <c r="G46" s="186"/>
      <c r="H46" s="155"/>
      <c r="I46" s="155"/>
      <c r="J46" s="155"/>
      <c r="K46" s="155"/>
      <c r="L46" s="155"/>
      <c r="M46" s="155"/>
      <c r="N46" s="155"/>
    </row>
    <row r="47" spans="1:14" ht="34.5" customHeight="1" x14ac:dyDescent="0.25">
      <c r="A47" s="112" t="s">
        <v>82</v>
      </c>
      <c r="B47" s="140">
        <f>C15+B30+B32</f>
        <v>3900824.84</v>
      </c>
      <c r="C47" s="141"/>
      <c r="D47" s="142"/>
      <c r="E47" s="186"/>
      <c r="F47" s="186"/>
      <c r="G47" s="186"/>
      <c r="H47" s="155"/>
      <c r="I47" s="155"/>
      <c r="J47" s="155"/>
      <c r="K47" s="155"/>
      <c r="L47" s="155"/>
      <c r="M47" s="155"/>
      <c r="N47" s="155"/>
    </row>
    <row r="48" spans="1:14" x14ac:dyDescent="0.25">
      <c r="A48" s="38"/>
      <c r="B48" s="38"/>
      <c r="C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  <row r="720" s="38" customFormat="1" x14ac:dyDescent="0.25"/>
    <row r="721" s="38" customFormat="1" x14ac:dyDescent="0.25"/>
    <row r="722" s="38" customFormat="1" x14ac:dyDescent="0.25"/>
    <row r="723" s="38" customFormat="1" x14ac:dyDescent="0.25"/>
    <row r="724" s="38" customFormat="1" x14ac:dyDescent="0.25"/>
    <row r="725" s="38" customFormat="1" x14ac:dyDescent="0.25"/>
    <row r="726" s="38" customFormat="1" x14ac:dyDescent="0.25"/>
    <row r="727" s="38" customFormat="1" x14ac:dyDescent="0.25"/>
    <row r="728" s="38" customFormat="1" x14ac:dyDescent="0.25"/>
    <row r="729" s="38" customFormat="1" x14ac:dyDescent="0.25"/>
    <row r="730" s="38" customFormat="1" x14ac:dyDescent="0.25"/>
    <row r="731" s="38" customFormat="1" x14ac:dyDescent="0.25"/>
    <row r="732" s="38" customFormat="1" x14ac:dyDescent="0.25"/>
    <row r="733" s="38" customFormat="1" x14ac:dyDescent="0.25"/>
    <row r="734" s="38" customFormat="1" x14ac:dyDescent="0.25"/>
    <row r="735" s="38" customFormat="1" x14ac:dyDescent="0.25"/>
    <row r="736" s="38" customFormat="1" x14ac:dyDescent="0.25"/>
    <row r="737" s="38" customFormat="1" x14ac:dyDescent="0.25"/>
    <row r="738" s="38" customFormat="1" x14ac:dyDescent="0.25"/>
    <row r="739" s="38" customFormat="1" x14ac:dyDescent="0.25"/>
    <row r="740" s="38" customFormat="1" x14ac:dyDescent="0.25"/>
    <row r="741" s="38" customFormat="1" x14ac:dyDescent="0.25"/>
    <row r="742" s="38" customFormat="1" x14ac:dyDescent="0.25"/>
    <row r="743" s="38" customFormat="1" x14ac:dyDescent="0.25"/>
    <row r="744" s="38" customFormat="1" x14ac:dyDescent="0.25"/>
    <row r="745" s="38" customFormat="1" x14ac:dyDescent="0.25"/>
    <row r="746" s="38" customFormat="1" x14ac:dyDescent="0.25"/>
    <row r="747" s="38" customFormat="1" x14ac:dyDescent="0.25"/>
    <row r="748" s="38" customFormat="1" x14ac:dyDescent="0.25"/>
    <row r="749" s="38" customFormat="1" x14ac:dyDescent="0.25"/>
    <row r="750" s="38" customFormat="1" x14ac:dyDescent="0.25"/>
    <row r="751" s="38" customFormat="1" x14ac:dyDescent="0.25"/>
  </sheetData>
  <sheetProtection selectLockedCells="1" selectUnlockedCells="1"/>
  <mergeCells count="22">
    <mergeCell ref="H26:N47"/>
    <mergeCell ref="A1:N1"/>
    <mergeCell ref="H3:N25"/>
    <mergeCell ref="B26:D26"/>
    <mergeCell ref="B27:D27"/>
    <mergeCell ref="B28:D28"/>
    <mergeCell ref="B3:C3"/>
    <mergeCell ref="B4:C4"/>
    <mergeCell ref="A18:D18"/>
    <mergeCell ref="B25:D25"/>
    <mergeCell ref="B19:D19"/>
    <mergeCell ref="B20:D20"/>
    <mergeCell ref="A21:A22"/>
    <mergeCell ref="D3:G16"/>
    <mergeCell ref="E17:G47"/>
    <mergeCell ref="B32:D32"/>
    <mergeCell ref="B47:D47"/>
    <mergeCell ref="B29:D29"/>
    <mergeCell ref="B30:D30"/>
    <mergeCell ref="A6:C6"/>
    <mergeCell ref="A31:D31"/>
    <mergeCell ref="B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INDEX</vt:lpstr>
      <vt:lpstr>INPUT SHEET</vt:lpstr>
      <vt:lpstr>Data for last 10 months</vt:lpstr>
      <vt:lpstr>Pension_Gratuity calculation</vt:lpstr>
      <vt:lpstr>'Data for last 10 months'!Print_Area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jagadeesh js</cp:lastModifiedBy>
  <cp:lastPrinted>2020-10-02T07:18:25Z</cp:lastPrinted>
  <dcterms:created xsi:type="dcterms:W3CDTF">2014-10-27T08:58:31Z</dcterms:created>
  <dcterms:modified xsi:type="dcterms:W3CDTF">2023-06-05T13:25:25Z</dcterms:modified>
</cp:coreProperties>
</file>