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d.docs.live.net/b55a523af8d0231e/Desktop/"/>
    </mc:Choice>
  </mc:AlternateContent>
  <xr:revisionPtr revIDLastSave="5" documentId="13_ncr:1_{9D2597C7-8CFE-455D-A67B-1E29F1B9E214}" xr6:coauthVersionLast="47" xr6:coauthVersionMax="47" xr10:uidLastSave="{92F1D825-A067-48B5-B466-5C7A3B890075}"/>
  <bookViews>
    <workbookView xWindow="-120" yWindow="-120" windowWidth="20730" windowHeight="11160" xr2:uid="{00000000-000D-0000-FFFF-FFFF00000000}"/>
  </bookViews>
  <sheets>
    <sheet name="check your pension" sheetId="8" r:id="rId1"/>
    <sheet name="Sheet1" sheetId="7" r:id="rId2"/>
    <sheet name="86-93" sheetId="10" state="hidden" r:id="rId3"/>
    <sheet name="93-98" sheetId="11" state="hidden" r:id="rId4"/>
    <sheet name="98-2002" sheetId="12" state="hidden" r:id="rId5"/>
    <sheet name="100%da-july 23" sheetId="9" r:id="rId6"/>
    <sheet name="DA Chart-1.8.23" sheetId="6" r:id="rId7"/>
    <sheet name="Sheet2" sheetId="13" r:id="rId8"/>
  </sheets>
  <definedNames>
    <definedName name="_xlnm._FilterDatabase" localSheetId="0" hidden="1">'check your pension'!$A$9:$H$10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8" l="1"/>
  <c r="D10" i="8"/>
  <c r="D33" i="8"/>
  <c r="E33" i="8" s="1"/>
  <c r="D31" i="8"/>
  <c r="E31" i="8" s="1"/>
  <c r="D28" i="8"/>
  <c r="E28" i="8" s="1"/>
  <c r="D25" i="8"/>
  <c r="E25" i="8" s="1"/>
  <c r="F33" i="8" l="1"/>
  <c r="G33" i="8" s="1"/>
  <c r="H33" i="8" s="1"/>
  <c r="F31" i="8"/>
  <c r="G31" i="8" s="1"/>
  <c r="H31" i="8" s="1"/>
  <c r="F28" i="8"/>
  <c r="G28" i="8" s="1"/>
  <c r="H28" i="8" s="1"/>
  <c r="F25" i="8"/>
  <c r="G25" i="8" s="1"/>
  <c r="H25" i="8" s="1"/>
  <c r="D17" i="8"/>
  <c r="E17" i="8" s="1"/>
  <c r="D13" i="8"/>
  <c r="E13" i="8" s="1"/>
  <c r="E10" i="8"/>
  <c r="F17" i="8"/>
  <c r="G17" i="8" s="1"/>
  <c r="F13" i="8"/>
  <c r="G13" i="8" s="1"/>
  <c r="C2" i="10"/>
  <c r="D10" i="12"/>
  <c r="D9" i="12"/>
  <c r="D8" i="12"/>
  <c r="D7" i="12"/>
  <c r="D6" i="12"/>
  <c r="D5" i="12"/>
  <c r="D4" i="12"/>
  <c r="D3" i="12"/>
  <c r="D10" i="11"/>
  <c r="D9" i="11"/>
  <c r="D8" i="11"/>
  <c r="D7" i="11"/>
  <c r="D6" i="11"/>
  <c r="D5" i="11"/>
  <c r="D4" i="11"/>
  <c r="D3" i="11"/>
  <c r="C10" i="10"/>
  <c r="C9" i="10"/>
  <c r="C8" i="10"/>
  <c r="C7" i="10"/>
  <c r="C6" i="10"/>
  <c r="C5" i="10"/>
  <c r="C4" i="10"/>
  <c r="C3" i="10"/>
  <c r="H13" i="8" l="1"/>
  <c r="H17" i="8"/>
  <c r="F10" i="8"/>
  <c r="G10" i="8" s="1"/>
  <c r="H10" i="8" l="1"/>
</calcChain>
</file>

<file path=xl/sharedStrings.xml><?xml version="1.0" encoding="utf-8"?>
<sst xmlns="http://schemas.openxmlformats.org/spreadsheetml/2006/main" count="350" uniqueCount="141">
  <si>
    <t>DIFFERENCE</t>
  </si>
  <si>
    <t>TOTAL</t>
  </si>
  <si>
    <t>CLERK</t>
  </si>
  <si>
    <t>JMG-I</t>
  </si>
  <si>
    <t>MMG-II</t>
  </si>
  <si>
    <t>MMG-III</t>
  </si>
  <si>
    <t>SMG-IV</t>
  </si>
  <si>
    <t>SMG-V</t>
  </si>
  <si>
    <t>TEG-VI</t>
  </si>
  <si>
    <t>TEG-VII</t>
  </si>
  <si>
    <t>BASIC PENSION</t>
  </si>
  <si>
    <t>100% DA</t>
  </si>
  <si>
    <t xml:space="preserve"> </t>
  </si>
  <si>
    <t>DEARNESS RELIEF PAYABLE TO BANK PENSIONERS FROM 01.08.2023 TO 31.01.2024</t>
  </si>
  <si>
    <t>RETIRED DURING THE PERIOD</t>
  </si>
  <si>
    <t>Average Index/ Slabs
Aug.23
Jan.24</t>
  </si>
  <si>
    <t>DA Rate per slab (%)</t>
  </si>
  <si>
    <t>DEARNESS RELIEF</t>
  </si>
  <si>
    <t>next slab</t>
  </si>
  <si>
    <t xml:space="preserve">
Amount   </t>
  </si>
  <si>
    <t>+</t>
  </si>
  <si>
    <t>% of Basic pension in excess of previous slab 
(vide column-2)</t>
  </si>
  <si>
    <t>Upto ₹1,250</t>
  </si>
  <si>
    <t>-</t>
  </si>
  <si>
    <t>₹1,251-₹2,000</t>
  </si>
  <si>
    <t>01.01.1986 to 30.06.1993</t>
  </si>
  <si>
    <t>₹2001-₹2,130</t>
  </si>
  <si>
    <t>above ₹2,130</t>
  </si>
  <si>
    <t>(over CPI 600 points)</t>
  </si>
  <si>
    <t>Upto ₹2,400</t>
  </si>
  <si>
    <t>₹2,401-₹3,850</t>
  </si>
  <si>
    <t>01.07.1993 to 31.03.1998</t>
  </si>
  <si>
    <t>₹3,851-₹4,100</t>
  </si>
  <si>
    <t>above ₹4,100</t>
  </si>
  <si>
    <t>(over CPI 1148 points)</t>
  </si>
  <si>
    <t>01.04.1998 to 31.10.2002</t>
  </si>
  <si>
    <t>Upto ₹3,550</t>
  </si>
  <si>
    <t>₹3,551-₹5,650</t>
  </si>
  <si>
    <t>₹5,651-₹6,010</t>
  </si>
  <si>
    <t>above ₹6,010</t>
  </si>
  <si>
    <t>(over CPI 1684 points)</t>
  </si>
  <si>
    <t>01.11.2002 to 31.10.2007</t>
  </si>
  <si>
    <t>On the entire Basic Amount</t>
  </si>
  <si>
    <t>(over CPI 2288 points)</t>
  </si>
  <si>
    <t>01.11.2007 to 31.10.2012</t>
  </si>
  <si>
    <t>(over CPI 2836 points)</t>
  </si>
  <si>
    <t>01.11.2012 to 31.10.2017</t>
  </si>
  <si>
    <t>(over CPI 4440 points)</t>
  </si>
  <si>
    <t>01.11.2017 ONWARDS</t>
  </si>
  <si>
    <t>(over CPI 6352 points)</t>
  </si>
  <si>
    <t>Chart Prepared by CBROA</t>
  </si>
  <si>
    <t>RETIREMENT PERIOD</t>
  </si>
  <si>
    <t>1251-2000</t>
  </si>
  <si>
    <t>2001-2130</t>
  </si>
  <si>
    <t>COMMUTAION AMOUNT</t>
  </si>
  <si>
    <t>TOTAL PENSION</t>
  </si>
  <si>
    <t>BASIC PENSION BEFORE COMMUATION</t>
  </si>
  <si>
    <t>DIFFERENCE (MONTHLY RISE IN PENSION)</t>
  </si>
  <si>
    <t>Upto Rs.1250/-</t>
  </si>
  <si>
    <t>100%</t>
  </si>
  <si>
    <t>0.67%</t>
  </si>
  <si>
    <t>NIL</t>
  </si>
  <si>
    <t>Rs.1251/- to Rs.2000/-</t>
  </si>
  <si>
    <t>82%</t>
  </si>
  <si>
    <t>0.55%</t>
  </si>
  <si>
    <t>Rs.2001/- to Rs.2130/-</t>
  </si>
  <si>
    <t>49%</t>
  </si>
  <si>
    <t>0.33%</t>
  </si>
  <si>
    <t>Rs.2131/- to Rs.2500/-</t>
  </si>
  <si>
    <t>25%</t>
  </si>
  <si>
    <t>0.17%</t>
  </si>
  <si>
    <t>Upto Rs.2400/-</t>
  </si>
  <si>
    <t>0.35%</t>
  </si>
  <si>
    <t>Rs.2401/- to Rs.3850/-</t>
  </si>
  <si>
    <t>83%</t>
  </si>
  <si>
    <t>0.29%</t>
  </si>
  <si>
    <t>Rs.3851/- to Rs.4100/-</t>
  </si>
  <si>
    <t>Rs.4101/- to Rs.5500/-</t>
  </si>
  <si>
    <t>26%</t>
  </si>
  <si>
    <t>0.09%</t>
  </si>
  <si>
    <t>Upto Rs.3550/-</t>
  </si>
  <si>
    <t>0.24%</t>
  </si>
  <si>
    <t>Rs.3551/-to Rs. 5650/-</t>
  </si>
  <si>
    <t>0.20%</t>
  </si>
  <si>
    <t>Rs.5651/ to Rs. 6010/-</t>
  </si>
  <si>
    <t>50%</t>
  </si>
  <si>
    <t>0.12%</t>
  </si>
  <si>
    <t>Rs.6011/-to Rs10000/-</t>
  </si>
  <si>
    <t>0.06%</t>
  </si>
  <si>
    <t>100% NEUTRALISATION OF DEARNESS RELIEF TO PRE-01.11.2002 BANK PENSIONERS – AVERAGE CPI @ 8705
(FEB. 2023 – JULY 2023) - - DIFFERENCE IN DEARNESS RELIEF</t>
  </si>
  <si>
    <t>Basic Pension</t>
  </si>
  <si>
    <t>Percentage of tapered Neutralisation of dearness relief</t>
  </si>
  <si>
    <t>Tapered Dearness Relief Percentage</t>
  </si>
  <si>
    <t>Compensation Rate @ 100% per Slab
Rs.P.</t>
  </si>
  <si>
    <t>Compensation &amp; Tapered Rate/Slab Rs.P.</t>
  </si>
  <si>
    <t>Difference in Compn Rate/Slab Rs.P.</t>
  </si>
  <si>
    <t>Difference in DR amount Per Month Rs.P.</t>
  </si>
  <si>
    <t>Those retired between 01.01.1986 &amp;  31.10.1992/30-06-1993 (2026 Slabs) 4th &amp; 5th BPS</t>
  </si>
  <si>
    <t>Those Retired between 01.11.1992/01-07-1993 &amp; 31.03.1998 (1889 Slabs) 6th BPS</t>
  </si>
  <si>
    <t>Those Retired between 01.04.1998 &amp; 31.10.2002 (1755 Slabs) 7th BPS</t>
  </si>
  <si>
    <t>NOTE: Bank Pensioners who retired on or after 01-11-2002, 01-11-2007, 01-11-2012 &amp; 01-11-2017 have already
been getting Dearness Relief @ 0.18%, 0.15%, 0.10%, 0.07% Per Slab for the entire Basic Pension @ 100%
neutralisation after merger of Dearness Relief @ 2288, 2836, 4440 &amp; 6352 points of CPI respectively.</t>
  </si>
  <si>
    <t>PENSION</t>
  </si>
  <si>
    <r>
      <rPr>
        <sz val="11"/>
        <color rgb="FF000000"/>
        <rFont val="Calibri"/>
        <family val="2"/>
      </rPr>
      <t>II</t>
    </r>
    <r>
      <rPr>
        <sz val="11"/>
        <color rgb="FF000000"/>
        <rFont val="Calibri"/>
        <family val="2"/>
      </rPr>
      <t xml:space="preserve">                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AVER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G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X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 xml:space="preserve">S
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%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U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ME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 xml:space="preserve">S
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X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 xml:space="preserve">%
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1-</t>
    </r>
    <r>
      <rPr>
        <b/>
        <sz val="11"/>
        <color rgb="FF000000"/>
        <rFont val="Calibri"/>
        <family val="2"/>
      </rPr>
      <t>03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8</t>
    </r>
  </si>
  <si>
    <r>
      <rPr>
        <sz val="11"/>
        <color rgb="FF000000"/>
        <rFont val="Calibri"/>
        <family val="2"/>
      </rPr>
      <t>III</t>
    </r>
    <r>
      <rPr>
        <sz val="11"/>
        <color rgb="FF000000"/>
        <rFont val="Calibri"/>
        <family val="2"/>
      </rPr>
      <t xml:space="preserve">              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AVER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G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X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/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 xml:space="preserve">S
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%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U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ME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7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5</t>
    </r>
    <r>
      <rPr>
        <b/>
        <sz val="11"/>
        <color rgb="FF000000"/>
        <rFont val="Calibri"/>
        <family val="2"/>
      </rPr>
      <t>X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=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.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%
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9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1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-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2</t>
    </r>
  </si>
  <si>
    <t>DA</t>
  </si>
  <si>
    <t>BASIC</t>
  </si>
  <si>
    <r>
      <t xml:space="preserve">100% D.A.NEUTRALISATION MEANS 2026X0.67=1357.42% 
AVERAGE INDEX=8705 - 600=8105/4= 2026 SLABS    I                  1-1-1986 TO 31-10-1992/30-06-1993
</t>
    </r>
    <r>
      <rPr>
        <sz val="11"/>
        <color rgb="FF000000"/>
        <rFont val="Calibri"/>
        <family val="2"/>
      </rPr>
      <t xml:space="preserve"> </t>
    </r>
  </si>
  <si>
    <t>PERIOD</t>
  </si>
  <si>
    <t>2401-3850</t>
  </si>
  <si>
    <t>3851-4100</t>
  </si>
  <si>
    <t>3551-5650</t>
  </si>
  <si>
    <t>5651-6010</t>
  </si>
  <si>
    <t xml:space="preserve">Retired between 01.01.1986 &amp;  31.10.1992/30-06-1993 </t>
  </si>
  <si>
    <t xml:space="preserve">Retired between 01.11.1992/
01-07-1993 &amp; 31.03.1998 </t>
  </si>
  <si>
    <t>Retired between 01.04.1998 &amp; 31.10.2002</t>
  </si>
  <si>
    <t>CHECK YOUR NEW PENSION/MONTHLY INCREASE IN PENSION:</t>
  </si>
  <si>
    <t>Retired between 01.11.2002 to 31.10.2007</t>
  </si>
  <si>
    <t>Retired between 01.11.2007 &amp; 31.10.2012</t>
  </si>
  <si>
    <t>Retired between 01.11.2012 &amp; 31.10.2017</t>
  </si>
  <si>
    <t>Retired after 01.11.2017 onwards</t>
  </si>
  <si>
    <r>
      <t xml:space="preserve">OLD DA
</t>
    </r>
    <r>
      <rPr>
        <b/>
        <sz val="11"/>
        <rFont val="Calibri"/>
        <family val="2"/>
      </rPr>
      <t xml:space="preserve"> (TILL JULY 2023)</t>
    </r>
  </si>
  <si>
    <r>
      <t xml:space="preserve">NEW DA
 </t>
    </r>
    <r>
      <rPr>
        <b/>
        <sz val="11"/>
        <rFont val="Calibri"/>
        <family val="2"/>
      </rPr>
      <t>(AUG.23-JAN.24)</t>
    </r>
  </si>
  <si>
    <t>DEARNESS RELIEF PAYABLE TO BANK PENSIONERS FROM 01.02.2023 TO 31.07.2023</t>
  </si>
  <si>
    <t>01.01.1986 to 31.10.1992</t>
  </si>
  <si>
    <t>(WORKMEN)</t>
  </si>
  <si>
    <t>(OFFICERS)</t>
  </si>
  <si>
    <t>01.11.1992 to 31.03.1998</t>
  </si>
  <si>
    <r>
      <rPr>
        <b/>
        <u/>
        <sz val="12"/>
        <color rgb="FFFF0000"/>
        <rFont val="Calibri"/>
        <family val="2"/>
      </rPr>
      <t>INSTRUCTIONS</t>
    </r>
    <r>
      <rPr>
        <b/>
        <sz val="12"/>
        <rFont val="Calibri"/>
        <family val="2"/>
      </rPr>
      <t xml:space="preserve">: CHOSE YOUR RETIREMENT PERIOD AND THEN GIVE INPUT UNDER COLUMN 2 AND 3, IF COMMUTATION IS RESTORED GIVE </t>
    </r>
    <r>
      <rPr>
        <b/>
        <sz val="12"/>
        <color rgb="FFFF0000"/>
        <rFont val="Calibri"/>
        <family val="2"/>
      </rPr>
      <t xml:space="preserve">INPUT '0' </t>
    </r>
    <r>
      <rPr>
        <b/>
        <sz val="12"/>
        <rFont val="Calibri"/>
        <family val="2"/>
      </rPr>
      <t>IN COLUMN 3</t>
    </r>
  </si>
  <si>
    <t>DA (AUG.23) BEFORE 100% NEUTRALIZATION</t>
  </si>
  <si>
    <t>PLEASE FREE TO INFORM IF ANY DISCREPANCY IS FOUND IN THE CALCULATION SHEET.    CONTACT NO. 9448508797</t>
  </si>
  <si>
    <t>PACKAGE DEVELOPED BY J S JAGADEESH, GS, CBROA</t>
  </si>
  <si>
    <r>
      <t xml:space="preserve">Notes: All </t>
    </r>
    <r>
      <rPr>
        <b/>
        <sz val="11"/>
        <color rgb="FFFF0000"/>
        <rFont val="Calibri"/>
        <family val="2"/>
      </rPr>
      <t>sub-staff</t>
    </r>
    <r>
      <rPr>
        <b/>
        <sz val="11"/>
        <rFont val="Calibri"/>
        <family val="2"/>
      </rPr>
      <t xml:space="preserve"> will get an </t>
    </r>
    <r>
      <rPr>
        <b/>
        <sz val="11"/>
        <color rgb="FFFF0000"/>
        <rFont val="Calibri"/>
        <family val="2"/>
      </rPr>
      <t>ex-gratia of Rs.800/</t>
    </r>
    <r>
      <rPr>
        <b/>
        <sz val="11"/>
        <rFont val="Calibri"/>
        <family val="2"/>
      </rPr>
      <t xml:space="preserve">- since there will be no increase  on account 100% DA neutralisation. All </t>
    </r>
    <r>
      <rPr>
        <b/>
        <sz val="11"/>
        <color rgb="FFFF0000"/>
        <rFont val="Calibri"/>
        <family val="2"/>
      </rPr>
      <t>workmen employees</t>
    </r>
    <r>
      <rPr>
        <b/>
        <sz val="11"/>
        <rFont val="Calibri"/>
        <family val="2"/>
      </rPr>
      <t xml:space="preserve"> will get an </t>
    </r>
    <r>
      <rPr>
        <b/>
        <sz val="11"/>
        <color rgb="FFFF0000"/>
        <rFont val="Calibri"/>
        <family val="2"/>
      </rPr>
      <t>ex-gratia of Rs.450/</t>
    </r>
    <r>
      <rPr>
        <b/>
        <sz val="11"/>
        <rFont val="Calibri"/>
        <family val="2"/>
      </rPr>
      <t>- in addition to any increase in DA.</t>
    </r>
  </si>
  <si>
    <t>COMMUTED PORTION OF PENSION</t>
  </si>
  <si>
    <t>Average Index/ Slabs
Feb.23
July 23</t>
  </si>
  <si>
    <t>DA 
(JULY 23)</t>
  </si>
  <si>
    <t>PENSION AS ON JULY 23</t>
  </si>
  <si>
    <t>MONTHLY RISE IN PENSION</t>
  </si>
  <si>
    <t>JULY 23 DA</t>
  </si>
  <si>
    <t>NEW DA (OCT.23) AFTER 100% NEUTRALISATION</t>
  </si>
  <si>
    <t>100% DA NEUTRALSIATION TO PRE-NOVEMEBR 2002 RETIREES W.E.F OCTOBER 2023</t>
  </si>
  <si>
    <t>FOR THOSE RETIRED ON OR AFTER 01.11.2002 - NEW DA FROM AUGUST 2023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</si>
</sst>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4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Calibri"/>
      <family val="2"/>
      <charset val="204"/>
    </font>
    <font>
      <sz val="10"/>
      <color rgb="FF000000"/>
      <name val="Verdana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4"/>
      <name val="Calibri"/>
      <family val="2"/>
    </font>
    <font>
      <b/>
      <sz val="12"/>
      <color rgb="FFFF0000"/>
      <name val="Calibri"/>
      <family val="2"/>
    </font>
    <font>
      <sz val="11"/>
      <name val="Calibri"/>
      <family val="2"/>
    </font>
    <font>
      <b/>
      <u/>
      <sz val="12"/>
      <color rgb="FFFF0000"/>
      <name val="Calibri"/>
      <family val="2"/>
    </font>
    <font>
      <b/>
      <sz val="11"/>
      <color rgb="FF00B0F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 indent="1"/>
    </xf>
    <xf numFmtId="0" fontId="3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indent="1"/>
    </xf>
    <xf numFmtId="164" fontId="6" fillId="2" borderId="10" xfId="0" quotePrefix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left" indent="1"/>
    </xf>
    <xf numFmtId="164" fontId="6" fillId="0" borderId="1" xfId="0" quotePrefix="1" applyNumberFormat="1" applyFont="1" applyBorder="1" applyAlignment="1">
      <alignment horizontal="center"/>
    </xf>
    <xf numFmtId="10" fontId="5" fillId="0" borderId="18" xfId="0" applyNumberFormat="1" applyFont="1" applyBorder="1" applyAlignment="1">
      <alignment horizontal="left" indent="2"/>
    </xf>
    <xf numFmtId="1" fontId="5" fillId="0" borderId="7" xfId="0" applyNumberFormat="1" applyFont="1" applyBorder="1" applyAlignment="1">
      <alignment horizontal="center" vertical="top"/>
    </xf>
    <xf numFmtId="0" fontId="3" fillId="3" borderId="19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/>
    </xf>
    <xf numFmtId="164" fontId="6" fillId="0" borderId="13" xfId="0" quotePrefix="1" applyNumberFormat="1" applyFont="1" applyBorder="1" applyAlignment="1">
      <alignment horizontal="center" vertical="top"/>
    </xf>
    <xf numFmtId="10" fontId="5" fillId="0" borderId="23" xfId="0" applyNumberFormat="1" applyFont="1" applyBorder="1" applyAlignment="1">
      <alignment horizontal="left" vertical="top" indent="2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26" xfId="0" quotePrefix="1" applyFont="1" applyBorder="1" applyAlignment="1">
      <alignment horizontal="center" vertical="top"/>
    </xf>
    <xf numFmtId="0" fontId="3" fillId="0" borderId="16" xfId="0" applyFont="1" applyBorder="1" applyAlignment="1">
      <alignment horizontal="left" vertical="top" indent="2"/>
    </xf>
    <xf numFmtId="0" fontId="3" fillId="0" borderId="14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3" borderId="24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indent="2"/>
    </xf>
    <xf numFmtId="2" fontId="3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indent="1"/>
    </xf>
    <xf numFmtId="1" fontId="2" fillId="0" borderId="5" xfId="0" applyNumberFormat="1" applyFont="1" applyBorder="1" applyAlignment="1">
      <alignment horizontal="right" vertical="top" indent="1"/>
    </xf>
    <xf numFmtId="2" fontId="2" fillId="0" borderId="5" xfId="0" applyNumberFormat="1" applyFont="1" applyBorder="1" applyAlignment="1">
      <alignment horizontal="right" vertical="top" indent="1"/>
    </xf>
    <xf numFmtId="0" fontId="1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top" indent="1"/>
    </xf>
    <xf numFmtId="0" fontId="0" fillId="5" borderId="5" xfId="0" applyFill="1" applyBorder="1"/>
    <xf numFmtId="0" fontId="3" fillId="3" borderId="20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7" fillId="0" borderId="26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3" fillId="0" borderId="8" xfId="0" applyFont="1" applyBorder="1"/>
    <xf numFmtId="0" fontId="7" fillId="0" borderId="12" xfId="0" applyFont="1" applyBorder="1" applyAlignment="1">
      <alignment vertical="top"/>
    </xf>
    <xf numFmtId="0" fontId="0" fillId="0" borderId="5" xfId="0" applyBorder="1"/>
    <xf numFmtId="0" fontId="7" fillId="0" borderId="14" xfId="0" applyFont="1" applyBorder="1" applyAlignment="1">
      <alignment vertical="top"/>
    </xf>
    <xf numFmtId="0" fontId="7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22" xfId="0" applyNumberFormat="1" applyFont="1" applyBorder="1" applyAlignment="1">
      <alignment vertical="center"/>
    </xf>
    <xf numFmtId="10" fontId="5" fillId="0" borderId="26" xfId="0" applyNumberFormat="1" applyFont="1" applyBorder="1" applyAlignment="1">
      <alignment vertical="center"/>
    </xf>
    <xf numFmtId="10" fontId="5" fillId="0" borderId="16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10" fontId="5" fillId="0" borderId="8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5" fillId="0" borderId="18" xfId="0" applyNumberFormat="1" applyFont="1" applyBorder="1" applyAlignment="1">
      <alignment vertical="center"/>
    </xf>
    <xf numFmtId="10" fontId="5" fillId="0" borderId="12" xfId="0" applyNumberFormat="1" applyFont="1" applyBorder="1" applyAlignment="1">
      <alignment vertical="center"/>
    </xf>
    <xf numFmtId="10" fontId="5" fillId="0" borderId="13" xfId="0" applyNumberFormat="1" applyFont="1" applyBorder="1" applyAlignment="1">
      <alignment vertical="center"/>
    </xf>
    <xf numFmtId="10" fontId="5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7" fillId="0" borderId="2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" xfId="0" applyBorder="1"/>
    <xf numFmtId="0" fontId="3" fillId="3" borderId="5" xfId="0" applyFont="1" applyFill="1" applyBorder="1" applyAlignment="1">
      <alignment horizontal="left" vertical="top"/>
    </xf>
    <xf numFmtId="10" fontId="5" fillId="0" borderId="5" xfId="0" applyNumberFormat="1" applyFont="1" applyBorder="1" applyAlignment="1">
      <alignment horizontal="left" indent="2"/>
    </xf>
    <xf numFmtId="10" fontId="5" fillId="0" borderId="5" xfId="0" applyNumberFormat="1" applyFont="1" applyBorder="1" applyAlignment="1">
      <alignment horizontal="left" vertical="top" indent="2"/>
    </xf>
    <xf numFmtId="0" fontId="0" fillId="0" borderId="0" xfId="0" applyAlignment="1">
      <alignment horizontal="center" vertical="center"/>
    </xf>
    <xf numFmtId="10" fontId="5" fillId="0" borderId="5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 vertical="top"/>
    </xf>
    <xf numFmtId="10" fontId="5" fillId="0" borderId="18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 vertical="top"/>
    </xf>
    <xf numFmtId="10" fontId="13" fillId="0" borderId="5" xfId="0" applyNumberFormat="1" applyFont="1" applyBorder="1" applyAlignment="1">
      <alignment horizontal="center"/>
    </xf>
    <xf numFmtId="10" fontId="13" fillId="0" borderId="18" xfId="0" applyNumberFormat="1" applyFont="1" applyBorder="1" applyAlignment="1">
      <alignment horizontal="center"/>
    </xf>
    <xf numFmtId="0" fontId="14" fillId="0" borderId="27" xfId="0" applyFont="1" applyBorder="1" applyAlignment="1">
      <alignment horizontal="left" vertical="top" wrapText="1"/>
    </xf>
    <xf numFmtId="0" fontId="15" fillId="0" borderId="0" xfId="0" applyFont="1"/>
    <xf numFmtId="0" fontId="16" fillId="0" borderId="24" xfId="0" applyFont="1" applyBorder="1" applyAlignment="1">
      <alignment horizontal="left" vertical="top"/>
    </xf>
    <xf numFmtId="0" fontId="16" fillId="0" borderId="24" xfId="0" applyFont="1" applyBorder="1" applyAlignment="1">
      <alignment horizontal="center" vertical="top"/>
    </xf>
    <xf numFmtId="0" fontId="16" fillId="0" borderId="14" xfId="0" applyFont="1" applyBorder="1" applyAlignment="1">
      <alignment horizontal="left" vertical="top"/>
    </xf>
    <xf numFmtId="0" fontId="16" fillId="0" borderId="14" xfId="0" applyFont="1" applyBorder="1" applyAlignment="1">
      <alignment horizontal="center" vertical="top"/>
    </xf>
    <xf numFmtId="0" fontId="16" fillId="0" borderId="19" xfId="0" applyFont="1" applyBorder="1" applyAlignment="1">
      <alignment horizontal="left" vertical="top"/>
    </xf>
    <xf numFmtId="0" fontId="16" fillId="0" borderId="19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indent="1"/>
    </xf>
    <xf numFmtId="1" fontId="2" fillId="0" borderId="1" xfId="0" applyNumberFormat="1" applyFont="1" applyBorder="1" applyAlignment="1">
      <alignment horizontal="left" vertical="top" indent="1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right" vertical="top" indent="1"/>
    </xf>
    <xf numFmtId="0" fontId="0" fillId="0" borderId="0" xfId="0" applyAlignment="1">
      <alignment horizontal="right" inden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right" vertical="top" inden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10" fontId="13" fillId="0" borderId="18" xfId="0" applyNumberFormat="1" applyFont="1" applyBorder="1" applyAlignment="1">
      <alignment horizontal="left" indent="2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indent="1"/>
    </xf>
    <xf numFmtId="10" fontId="5" fillId="0" borderId="17" xfId="0" applyNumberFormat="1" applyFont="1" applyBorder="1" applyAlignment="1">
      <alignment horizontal="left" indent="2"/>
    </xf>
    <xf numFmtId="0" fontId="5" fillId="7" borderId="5" xfId="0" applyFont="1" applyFill="1" applyBorder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1" fontId="10" fillId="0" borderId="5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3" fillId="0" borderId="5" xfId="0" applyFont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7" fillId="0" borderId="31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/>
    </xf>
    <xf numFmtId="0" fontId="7" fillId="0" borderId="0" xfId="0" applyFont="1"/>
    <xf numFmtId="0" fontId="7" fillId="0" borderId="24" xfId="0" applyFont="1" applyBorder="1" applyAlignment="1">
      <alignment horizontal="left" vertical="top"/>
    </xf>
    <xf numFmtId="0" fontId="7" fillId="0" borderId="1" xfId="0" applyFont="1" applyBorder="1"/>
    <xf numFmtId="0" fontId="7" fillId="0" borderId="2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39" xfId="0" applyFont="1" applyBorder="1" applyAlignment="1">
      <alignment horizontal="left" vertical="top"/>
    </xf>
    <xf numFmtId="0" fontId="3" fillId="4" borderId="43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44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1692482</xdr:colOff>
      <xdr:row>0</xdr:row>
      <xdr:rowOff>9526</xdr:rowOff>
    </xdr:from>
    <xdr:to>
      <xdr:col>6</xdr:col>
      <xdr:colOff>895349</xdr:colOff>
      <xdr:row>1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6738B-184D-44A3-A9C3-CBE06C5A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482" y="9526"/>
          <a:ext cx="6918117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9813-F7A2-4E38-AC89-88935459CB93}">
  <dimension ref="A1:K41"/>
  <sheetViews>
    <sheetView tabSelected="1" topLeftCell="A28" workbookViewId="0">
      <selection activeCell="A31" sqref="A31"/>
    </sheetView>
  </sheetViews>
  <sheetFormatPr defaultRowHeight="15" x14ac:dyDescent="0.25"/>
  <cols>
    <col min="1" max="1" width="32.7109375" customWidth="1"/>
    <col min="2" max="2" width="17" customWidth="1"/>
    <col min="3" max="3" width="15.5703125" customWidth="1"/>
    <col min="4" max="4" width="17.7109375" customWidth="1"/>
    <col min="5" max="5" width="15.28515625" customWidth="1"/>
    <col min="6" max="6" width="17.42578125" customWidth="1"/>
    <col min="7" max="7" width="15.7109375" customWidth="1"/>
    <col min="8" max="8" width="15.140625" customWidth="1"/>
    <col min="9" max="9" width="11.28515625" hidden="1" customWidth="1"/>
    <col min="10" max="10" width="11.85546875" hidden="1" customWidth="1"/>
    <col min="11" max="11" width="5.85546875" hidden="1" customWidth="1"/>
  </cols>
  <sheetData>
    <row r="1" spans="1:11" ht="77.25" customHeight="1" x14ac:dyDescent="0.25">
      <c r="A1" s="164"/>
      <c r="B1" s="164"/>
      <c r="C1" s="164"/>
      <c r="D1" s="164"/>
      <c r="E1" s="164"/>
      <c r="F1" s="164"/>
      <c r="G1" s="164"/>
      <c r="H1" s="164"/>
    </row>
    <row r="3" spans="1:11" ht="18.75" x14ac:dyDescent="0.3">
      <c r="A3" s="165" t="s">
        <v>139</v>
      </c>
      <c r="B3" s="165"/>
      <c r="C3" s="165"/>
      <c r="D3" s="165"/>
      <c r="E3" s="165"/>
      <c r="F3" s="165"/>
      <c r="G3" s="165"/>
      <c r="H3" s="165"/>
    </row>
    <row r="5" spans="1:11" ht="57.75" customHeight="1" x14ac:dyDescent="0.25">
      <c r="A5" s="151" t="s">
        <v>115</v>
      </c>
      <c r="B5" s="151"/>
      <c r="C5" s="151"/>
      <c r="D5" s="152"/>
      <c r="E5" s="167" t="s">
        <v>127</v>
      </c>
      <c r="F5" s="167"/>
      <c r="G5" s="167"/>
      <c r="H5" s="167"/>
    </row>
    <row r="6" spans="1:11" x14ac:dyDescent="0.25">
      <c r="A6" s="105"/>
      <c r="B6" s="105"/>
      <c r="C6" s="105"/>
    </row>
    <row r="7" spans="1:11" x14ac:dyDescent="0.25">
      <c r="A7" s="105"/>
      <c r="B7" s="105"/>
      <c r="C7" s="105"/>
    </row>
    <row r="8" spans="1:11" ht="15.75" x14ac:dyDescent="0.25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</row>
    <row r="9" spans="1:11" ht="90" x14ac:dyDescent="0.25">
      <c r="A9" s="52" t="s">
        <v>51</v>
      </c>
      <c r="B9" s="51" t="s">
        <v>56</v>
      </c>
      <c r="C9" s="51" t="s">
        <v>132</v>
      </c>
      <c r="D9" s="51" t="s">
        <v>128</v>
      </c>
      <c r="E9" s="51" t="s">
        <v>55</v>
      </c>
      <c r="F9" s="51" t="s">
        <v>138</v>
      </c>
      <c r="G9" s="52" t="s">
        <v>1</v>
      </c>
      <c r="H9" s="51" t="s">
        <v>57</v>
      </c>
      <c r="I9" s="162" t="s">
        <v>134</v>
      </c>
      <c r="J9" s="162" t="s">
        <v>135</v>
      </c>
      <c r="K9" s="162" t="s">
        <v>136</v>
      </c>
    </row>
    <row r="10" spans="1:11" ht="44.25" customHeight="1" x14ac:dyDescent="0.25">
      <c r="A10" s="143" t="s">
        <v>112</v>
      </c>
      <c r="B10" s="160">
        <v>0</v>
      </c>
      <c r="C10" s="160">
        <v>0</v>
      </c>
      <c r="D10" s="158">
        <f>IF(AND($B$10&lt;=1250),ROUND($B$10*Sheet1!$C$2,2),IF(AND($B$10&gt;1250,$B$10&lt;2001),(ROUND(1250*Sheet1!$C$2,2)+ROUND(($B$10-1250)*Sheet1!$C$3,2)),IF(AND(B10&gt;2000,B10&lt;2131),(ROUND(1250*Sheet1!$C$2,2)+ROUND((2000-1250)*Sheet1!$C$3,2)+ROUND((B10-2000)*Sheet1!$C$4,2)),IF(AND(B10&gt;2130),(ROUND(1250*Sheet1!$C$2,2)+ROUND((2000-1250)*Sheet1!$C$3,2)+ROUND((2130-2000)*Sheet1!$C$4,2)+ROUND((B10-2130)*Sheet1!$C$5,2))))))</f>
        <v>0</v>
      </c>
      <c r="E10" s="156">
        <f>B10+D10-C10</f>
        <v>0</v>
      </c>
      <c r="F10" s="156">
        <f>B10*Sheet1!C2</f>
        <v>0</v>
      </c>
      <c r="G10" s="156">
        <f>B10+F10-C10</f>
        <v>0</v>
      </c>
      <c r="H10" s="144">
        <f>G10-E10</f>
        <v>0</v>
      </c>
      <c r="I10" s="61">
        <f>IF(AND($B$10&lt;=1250),ROUND($B$10*Sheet1!$D$2,2),IF(AND($B$10&gt;1250,$B$10&lt;2001),(ROUND(1250*Sheet1!$D$2,2)+ROUND(($B$10-1250)*Sheet1!$D$3,2)),IF(AND(G10&gt;2000,G10&lt;2131),(ROUND(1250*Sheet1!$D$2,2)+ROUND((2000-1250)*Sheet1!$D$3,2)+ROUND((G10-2000)*Sheet1!$D$4,2)),IF(AND(G10&gt;2130),(ROUND(1250*Sheet1!$D$2,2)+ROUND((2000-1250)*Sheet1!$D$3,2)+ROUND((2130-2000)*Sheet1!$D$4,2)+ROUND((G10-2130)*Sheet1!$D$5,2))))))</f>
        <v>0</v>
      </c>
      <c r="J10" s="61"/>
      <c r="K10" s="61"/>
    </row>
    <row r="11" spans="1:11" x14ac:dyDescent="0.25">
      <c r="B11" s="157"/>
      <c r="C11" s="157"/>
      <c r="D11" s="159"/>
      <c r="E11" s="157"/>
      <c r="F11" s="157"/>
      <c r="G11" s="157"/>
      <c r="H11" s="157"/>
    </row>
    <row r="12" spans="1:11" x14ac:dyDescent="0.25">
      <c r="B12" s="157"/>
      <c r="C12" s="157"/>
      <c r="D12" s="159"/>
      <c r="E12" s="157"/>
      <c r="F12" s="157"/>
      <c r="G12" s="157"/>
      <c r="H12" s="157"/>
    </row>
    <row r="13" spans="1:11" ht="30.75" customHeight="1" x14ac:dyDescent="0.25">
      <c r="A13" s="142" t="s">
        <v>113</v>
      </c>
      <c r="B13" s="160">
        <v>0</v>
      </c>
      <c r="C13" s="160">
        <v>0</v>
      </c>
      <c r="D13" s="158">
        <f>IF(AND(B13&lt;=2400),ROUND(B13*'93-98'!$K$3,2),IF(AND(B13&gt;2400,B13&lt;3851),(ROUND(2400*'93-98'!$K$3,2)+ROUND((B13-2400)*'93-98'!$K$4,2)),IF(AND(B13&gt;3850,B13&lt;4101),(ROUND(2400*'93-98'!$K$3,2)+ROUND((3850-2400)*'93-98'!$K$4,2)+ROUND((B13-3850)*'93-98'!$K$5,2)),IF(AND(B13&gt;3850),(ROUND(2400*'93-98'!$K$3,2)+ROUND((3850-2400)*'93-98'!$K$4,2)+ROUND((4100-3850)*'93-98'!$K$5,2)+ROUND((B13-4100)*'93-98'!$K$6,2))))))</f>
        <v>0</v>
      </c>
      <c r="E13" s="156">
        <f>B13+D13-C13</f>
        <v>0</v>
      </c>
      <c r="F13" s="156">
        <f>B13*Sheet1!C6</f>
        <v>0</v>
      </c>
      <c r="G13" s="156">
        <f>B13+F13-C13</f>
        <v>0</v>
      </c>
      <c r="H13" s="144">
        <f>G13-E13</f>
        <v>0</v>
      </c>
      <c r="I13" s="61"/>
      <c r="J13" s="61"/>
      <c r="K13" s="61"/>
    </row>
    <row r="14" spans="1:11" x14ac:dyDescent="0.25">
      <c r="B14" s="157"/>
      <c r="C14" s="157"/>
      <c r="D14" s="159"/>
      <c r="E14" s="157"/>
      <c r="F14" s="157"/>
      <c r="G14" s="157"/>
      <c r="H14" s="157"/>
    </row>
    <row r="15" spans="1:11" x14ac:dyDescent="0.25">
      <c r="B15" s="157"/>
      <c r="C15" s="157"/>
      <c r="D15" s="159"/>
      <c r="E15" s="157"/>
      <c r="F15" s="157"/>
      <c r="G15" s="157"/>
      <c r="H15" s="157"/>
    </row>
    <row r="16" spans="1:11" x14ac:dyDescent="0.25">
      <c r="B16" s="157"/>
      <c r="C16" s="157"/>
      <c r="D16" s="159"/>
      <c r="E16" s="157"/>
      <c r="F16" s="157"/>
      <c r="G16" s="157"/>
      <c r="H16" s="157"/>
    </row>
    <row r="17" spans="1:11" ht="33.75" customHeight="1" x14ac:dyDescent="0.25">
      <c r="A17" s="142" t="s">
        <v>114</v>
      </c>
      <c r="B17" s="160">
        <v>0</v>
      </c>
      <c r="C17" s="160">
        <v>0</v>
      </c>
      <c r="D17" s="158">
        <f>IF(AND(B17&lt;=3550),ROUND(B17*'98-2002'!$K$3,2),IF(AND(B17&gt;3550,B17&lt;5651),(ROUND(3550*'98-2002'!$K$3,2)+ROUND((B17-3550)*'98-2002'!$K$4,2)),IF(AND(B17&gt;5650,B17&lt;6011),(ROUND(3550*'98-2002'!$K$3,2)+ROUND((5650-3550)*'98-2002'!$K$4,2)+ROUND((B17-5650)*'98-2002'!K5,2)),IF(AND(B17&gt;6010),(ROUND(3550*'98-2002'!$K$3,2)+ROUND((5650-3550)*'98-2002'!$K$4,2)+ROUND((6010-5650)*'98-2002'!$K$5,2)+ROUND((B17-6010)*'98-2002'!$K$6,2))))))</f>
        <v>0</v>
      </c>
      <c r="E17" s="156">
        <f>B17+D17-C17</f>
        <v>0</v>
      </c>
      <c r="F17" s="156">
        <f>B17*Sheet1!C10</f>
        <v>0</v>
      </c>
      <c r="G17" s="156">
        <f>B17+F17-C17</f>
        <v>0</v>
      </c>
      <c r="H17" s="144">
        <f>G17-E17</f>
        <v>0</v>
      </c>
      <c r="I17" s="61"/>
      <c r="J17" s="61"/>
      <c r="K17" s="61"/>
    </row>
    <row r="20" spans="1:11" ht="27" customHeight="1" x14ac:dyDescent="0.25">
      <c r="A20" s="166" t="s">
        <v>140</v>
      </c>
      <c r="B20" s="166"/>
      <c r="C20" s="166"/>
      <c r="D20" s="166"/>
      <c r="E20" s="166"/>
      <c r="F20" s="166"/>
      <c r="G20" s="166"/>
      <c r="H20" s="166"/>
    </row>
    <row r="22" spans="1:11" ht="15.75" x14ac:dyDescent="0.25">
      <c r="A22" s="145">
        <v>1</v>
      </c>
      <c r="B22" s="145">
        <v>2</v>
      </c>
      <c r="C22" s="145">
        <v>3</v>
      </c>
      <c r="D22" s="145">
        <v>4</v>
      </c>
      <c r="E22" s="145">
        <v>5</v>
      </c>
      <c r="F22" s="145">
        <v>6</v>
      </c>
      <c r="G22" s="145">
        <v>7</v>
      </c>
      <c r="H22" s="145">
        <v>8</v>
      </c>
    </row>
    <row r="23" spans="1:11" ht="45" x14ac:dyDescent="0.25">
      <c r="A23" s="52" t="s">
        <v>51</v>
      </c>
      <c r="B23" s="51" t="s">
        <v>56</v>
      </c>
      <c r="C23" s="51" t="s">
        <v>132</v>
      </c>
      <c r="D23" s="51" t="s">
        <v>120</v>
      </c>
      <c r="E23" s="51" t="s">
        <v>55</v>
      </c>
      <c r="F23" s="51" t="s">
        <v>121</v>
      </c>
      <c r="G23" s="52" t="s">
        <v>1</v>
      </c>
      <c r="H23" s="51" t="s">
        <v>57</v>
      </c>
    </row>
    <row r="25" spans="1:11" ht="31.5" x14ac:dyDescent="0.25">
      <c r="A25" s="142" t="s">
        <v>116</v>
      </c>
      <c r="B25" s="160">
        <v>0</v>
      </c>
      <c r="C25" s="160">
        <v>0</v>
      </c>
      <c r="D25" s="156">
        <f>B25*'DA Chart-1.8.23'!T19</f>
        <v>0</v>
      </c>
      <c r="E25" s="156">
        <f>B25+D25-C25</f>
        <v>0</v>
      </c>
      <c r="F25" s="156">
        <f>B25*Sheet1!C15</f>
        <v>0</v>
      </c>
      <c r="G25" s="156">
        <f>B25+F25-C25</f>
        <v>0</v>
      </c>
      <c r="H25" s="144">
        <f>G25-E25</f>
        <v>0</v>
      </c>
    </row>
    <row r="26" spans="1:11" x14ac:dyDescent="0.25">
      <c r="B26" s="157"/>
      <c r="C26" s="157"/>
      <c r="D26" s="157"/>
      <c r="E26" s="157"/>
      <c r="F26" s="157"/>
      <c r="G26" s="157"/>
      <c r="H26" s="157"/>
    </row>
    <row r="27" spans="1:11" x14ac:dyDescent="0.25">
      <c r="B27" s="157"/>
      <c r="C27" s="157"/>
      <c r="D27" s="157"/>
      <c r="E27" s="157"/>
      <c r="F27" s="157"/>
      <c r="G27" s="157"/>
      <c r="H27" s="157"/>
    </row>
    <row r="28" spans="1:11" ht="31.5" x14ac:dyDescent="0.25">
      <c r="A28" s="142" t="s">
        <v>117</v>
      </c>
      <c r="B28" s="160">
        <v>0</v>
      </c>
      <c r="C28" s="160">
        <v>0</v>
      </c>
      <c r="D28" s="156">
        <f>B28*'DA Chart-1.8.23'!T22</f>
        <v>0</v>
      </c>
      <c r="E28" s="156">
        <f>B28+D28-C28</f>
        <v>0</v>
      </c>
      <c r="F28" s="156">
        <f>B28*Sheet1!C18</f>
        <v>0</v>
      </c>
      <c r="G28" s="156">
        <f>B28+F28-C28</f>
        <v>0</v>
      </c>
      <c r="H28" s="144">
        <f>G28-E28</f>
        <v>0</v>
      </c>
    </row>
    <row r="29" spans="1:11" x14ac:dyDescent="0.25">
      <c r="B29" s="157"/>
      <c r="C29" s="157"/>
      <c r="D29" s="157"/>
      <c r="E29" s="157"/>
      <c r="F29" s="157"/>
      <c r="G29" s="157"/>
      <c r="H29" s="157"/>
    </row>
    <row r="30" spans="1:11" x14ac:dyDescent="0.25">
      <c r="B30" s="157"/>
      <c r="C30" s="157"/>
      <c r="D30" s="157"/>
      <c r="E30" s="157"/>
      <c r="F30" s="157"/>
      <c r="G30" s="157"/>
      <c r="H30" s="157"/>
    </row>
    <row r="31" spans="1:11" ht="31.5" x14ac:dyDescent="0.25">
      <c r="A31" s="142" t="s">
        <v>118</v>
      </c>
      <c r="B31" s="160">
        <v>0</v>
      </c>
      <c r="C31" s="160">
        <v>0</v>
      </c>
      <c r="D31" s="156">
        <f>B31*'DA Chart-1.8.23'!T25</f>
        <v>0</v>
      </c>
      <c r="E31" s="156">
        <f>B31+D31-C31</f>
        <v>0</v>
      </c>
      <c r="F31" s="156">
        <f>B31*Sheet1!C21</f>
        <v>0</v>
      </c>
      <c r="G31" s="156">
        <f>B31+F31-C31</f>
        <v>0</v>
      </c>
      <c r="H31" s="144">
        <f>G31-E31</f>
        <v>0</v>
      </c>
    </row>
    <row r="32" spans="1:11" x14ac:dyDescent="0.25">
      <c r="B32" s="157"/>
      <c r="C32" s="157"/>
      <c r="D32" s="157"/>
      <c r="E32" s="157"/>
      <c r="F32" s="157"/>
      <c r="G32" s="157"/>
      <c r="H32" s="157"/>
    </row>
    <row r="33" spans="1:8" ht="31.5" x14ac:dyDescent="0.25">
      <c r="A33" s="142" t="s">
        <v>119</v>
      </c>
      <c r="B33" s="160">
        <v>48440</v>
      </c>
      <c r="C33" s="160">
        <v>16132</v>
      </c>
      <c r="D33" s="156">
        <f>B33*'DA Chart-1.8.23'!T28</f>
        <v>19937.904000000002</v>
      </c>
      <c r="E33" s="156">
        <f>B33+D33-C33</f>
        <v>52245.90400000001</v>
      </c>
      <c r="F33" s="156">
        <f>B33*Sheet1!C24</f>
        <v>21429.856</v>
      </c>
      <c r="G33" s="156">
        <f>B33+F33-C33</f>
        <v>53737.856</v>
      </c>
      <c r="H33" s="144">
        <f>G33-E33</f>
        <v>1491.9519999999902</v>
      </c>
    </row>
    <row r="35" spans="1:8" ht="33" customHeight="1" x14ac:dyDescent="0.25">
      <c r="A35" s="168" t="s">
        <v>131</v>
      </c>
      <c r="B35" s="168"/>
      <c r="C35" s="168"/>
      <c r="D35" s="168"/>
      <c r="E35" s="168"/>
      <c r="F35" s="168"/>
      <c r="G35" s="168"/>
      <c r="H35" s="168"/>
    </row>
    <row r="37" spans="1:8" x14ac:dyDescent="0.25">
      <c r="A37" s="105" t="s">
        <v>130</v>
      </c>
    </row>
    <row r="39" spans="1:8" x14ac:dyDescent="0.25">
      <c r="A39" t="s">
        <v>129</v>
      </c>
    </row>
    <row r="40" spans="1:8" s="161" customFormat="1" x14ac:dyDescent="0.25"/>
    <row r="41" spans="1:8" s="161" customFormat="1" x14ac:dyDescent="0.25"/>
  </sheetData>
  <sheetProtection selectLockedCells="1"/>
  <mergeCells count="5">
    <mergeCell ref="A1:H1"/>
    <mergeCell ref="A3:H3"/>
    <mergeCell ref="A20:H20"/>
    <mergeCell ref="E5:H5"/>
    <mergeCell ref="A35:H35"/>
  </mergeCells>
  <pageMargins left="0.23622047244094491" right="0.23622047244094491" top="0.74803149606299213" bottom="0.74803149606299213" header="0.31496062992125984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0969-DACF-4051-AAB0-7B5EB516444B}">
  <dimension ref="A1:D37"/>
  <sheetViews>
    <sheetView workbookViewId="0">
      <selection activeCell="C10" sqref="C10"/>
    </sheetView>
  </sheetViews>
  <sheetFormatPr defaultRowHeight="15" x14ac:dyDescent="0.25"/>
  <cols>
    <col min="1" max="1" width="27.140625" bestFit="1" customWidth="1"/>
    <col min="2" max="2" width="14.7109375" bestFit="1" customWidth="1"/>
    <col min="3" max="3" width="23.7109375" customWidth="1"/>
    <col min="4" max="4" width="11.5703125" customWidth="1"/>
  </cols>
  <sheetData>
    <row r="1" spans="1:4" ht="45" x14ac:dyDescent="0.25">
      <c r="A1" s="11" t="s">
        <v>14</v>
      </c>
      <c r="B1" s="75" t="s">
        <v>10</v>
      </c>
      <c r="C1" s="10" t="s">
        <v>21</v>
      </c>
      <c r="D1" s="163" t="s">
        <v>137</v>
      </c>
    </row>
    <row r="2" spans="1:4" x14ac:dyDescent="0.25">
      <c r="A2" s="175" t="s">
        <v>25</v>
      </c>
      <c r="B2" s="110">
        <v>1250</v>
      </c>
      <c r="C2" s="118">
        <v>13.869000000000002</v>
      </c>
      <c r="D2" s="149">
        <v>13.574200000000001</v>
      </c>
    </row>
    <row r="3" spans="1:4" x14ac:dyDescent="0.25">
      <c r="A3" s="176"/>
      <c r="B3" s="110" t="s">
        <v>52</v>
      </c>
      <c r="C3" s="114">
        <v>11.385</v>
      </c>
      <c r="D3" s="20">
        <v>11.143000000000002</v>
      </c>
    </row>
    <row r="4" spans="1:4" x14ac:dyDescent="0.25">
      <c r="A4" s="176"/>
      <c r="B4" s="110" t="s">
        <v>53</v>
      </c>
      <c r="C4" s="114">
        <v>6.8310000000000004</v>
      </c>
      <c r="D4" s="20">
        <v>6.6858000000000004</v>
      </c>
    </row>
    <row r="5" spans="1:4" x14ac:dyDescent="0.25">
      <c r="A5" s="177"/>
      <c r="B5" s="110">
        <v>2131</v>
      </c>
      <c r="C5" s="115">
        <v>3.5190000000000001</v>
      </c>
      <c r="D5" s="27">
        <v>3.4442000000000004</v>
      </c>
    </row>
    <row r="6" spans="1:4" x14ac:dyDescent="0.25">
      <c r="A6" s="172" t="s">
        <v>31</v>
      </c>
      <c r="B6" s="12" t="s">
        <v>29</v>
      </c>
      <c r="C6" s="119">
        <v>6.7654999999999994</v>
      </c>
      <c r="D6" s="20">
        <v>6.6114999999999995</v>
      </c>
    </row>
    <row r="7" spans="1:4" x14ac:dyDescent="0.25">
      <c r="A7" s="173"/>
      <c r="B7" s="12" t="s">
        <v>30</v>
      </c>
      <c r="C7" s="116">
        <v>5.6056999999999997</v>
      </c>
      <c r="D7" s="20">
        <v>5.4780999999999995</v>
      </c>
    </row>
    <row r="8" spans="1:4" x14ac:dyDescent="0.25">
      <c r="A8" s="173"/>
      <c r="B8" s="12" t="s">
        <v>32</v>
      </c>
      <c r="C8" s="116">
        <v>3.2861000000000002</v>
      </c>
      <c r="D8" s="20">
        <v>3.2113</v>
      </c>
    </row>
    <row r="9" spans="1:4" x14ac:dyDescent="0.25">
      <c r="A9" s="174"/>
      <c r="B9" s="22" t="s">
        <v>33</v>
      </c>
      <c r="C9" s="117">
        <v>1.7397</v>
      </c>
      <c r="D9" s="27">
        <v>1.7000999999999999</v>
      </c>
    </row>
    <row r="10" spans="1:4" x14ac:dyDescent="0.25">
      <c r="A10" s="178" t="s">
        <v>35</v>
      </c>
      <c r="B10" s="35" t="s">
        <v>36</v>
      </c>
      <c r="C10" s="119">
        <v>4.3175999999999997</v>
      </c>
      <c r="D10" s="20">
        <v>4.2119999999999997</v>
      </c>
    </row>
    <row r="11" spans="1:4" x14ac:dyDescent="0.25">
      <c r="A11" s="179"/>
      <c r="B11" s="12" t="s">
        <v>37</v>
      </c>
      <c r="C11" s="116">
        <v>3.5980000000000003</v>
      </c>
      <c r="D11" s="20">
        <v>3.51</v>
      </c>
    </row>
    <row r="12" spans="1:4" x14ac:dyDescent="0.25">
      <c r="A12" s="179"/>
      <c r="B12" s="12" t="s">
        <v>38</v>
      </c>
      <c r="C12" s="116">
        <v>2.1587999999999998</v>
      </c>
      <c r="D12" s="20">
        <v>2.1059999999999999</v>
      </c>
    </row>
    <row r="13" spans="1:4" x14ac:dyDescent="0.25">
      <c r="A13" s="180"/>
      <c r="B13" s="12" t="s">
        <v>39</v>
      </c>
      <c r="C13" s="117">
        <v>1.0793999999999999</v>
      </c>
      <c r="D13" s="27">
        <v>1.0529999999999999</v>
      </c>
    </row>
    <row r="14" spans="1:4" x14ac:dyDescent="0.25">
      <c r="A14" s="101"/>
      <c r="B14" s="102"/>
      <c r="C14" s="102"/>
      <c r="D14" s="54"/>
    </row>
    <row r="15" spans="1:4" ht="30" x14ac:dyDescent="0.25">
      <c r="A15" s="181" t="s">
        <v>41</v>
      </c>
      <c r="B15" s="76" t="s">
        <v>42</v>
      </c>
      <c r="C15" s="81">
        <v>2.9663999999999997</v>
      </c>
      <c r="D15" s="81">
        <v>2.8871999999999995</v>
      </c>
    </row>
    <row r="16" spans="1:4" x14ac:dyDescent="0.25">
      <c r="A16" s="182"/>
      <c r="B16" s="76"/>
      <c r="C16" s="84"/>
      <c r="D16" s="84"/>
    </row>
    <row r="17" spans="1:4" x14ac:dyDescent="0.25">
      <c r="A17" s="183"/>
      <c r="B17" s="77"/>
      <c r="C17" s="87"/>
      <c r="D17" s="87"/>
    </row>
    <row r="18" spans="1:4" ht="30" x14ac:dyDescent="0.25">
      <c r="A18" s="184" t="s">
        <v>44</v>
      </c>
      <c r="B18" s="76" t="s">
        <v>42</v>
      </c>
      <c r="C18" s="81">
        <v>2.2665000000000002</v>
      </c>
      <c r="D18" s="81">
        <v>2.2004999999999999</v>
      </c>
    </row>
    <row r="19" spans="1:4" x14ac:dyDescent="0.25">
      <c r="A19" s="182"/>
      <c r="B19" s="76"/>
      <c r="C19" s="84"/>
      <c r="D19" s="84"/>
    </row>
    <row r="20" spans="1:4" x14ac:dyDescent="0.25">
      <c r="A20" s="183"/>
      <c r="B20" s="77"/>
      <c r="C20" s="87"/>
      <c r="D20" s="87"/>
    </row>
    <row r="21" spans="1:4" ht="30" x14ac:dyDescent="0.25">
      <c r="A21" s="178" t="s">
        <v>46</v>
      </c>
      <c r="B21" s="76" t="s">
        <v>42</v>
      </c>
      <c r="C21" s="81">
        <v>1.1100000000000001</v>
      </c>
      <c r="D21" s="81">
        <v>1.0660000000000001</v>
      </c>
    </row>
    <row r="22" spans="1:4" x14ac:dyDescent="0.25">
      <c r="A22" s="179"/>
      <c r="B22" s="76"/>
      <c r="C22" s="84"/>
      <c r="D22" s="84"/>
    </row>
    <row r="23" spans="1:4" x14ac:dyDescent="0.25">
      <c r="A23" s="180"/>
      <c r="B23" s="77"/>
      <c r="C23" s="87"/>
      <c r="D23" s="87"/>
    </row>
    <row r="24" spans="1:4" ht="30" x14ac:dyDescent="0.25">
      <c r="A24" s="169" t="s">
        <v>48</v>
      </c>
      <c r="B24" s="76" t="s">
        <v>42</v>
      </c>
      <c r="C24" s="81">
        <v>0.44240000000000002</v>
      </c>
      <c r="D24" s="81">
        <v>0.41160000000000002</v>
      </c>
    </row>
    <row r="25" spans="1:4" x14ac:dyDescent="0.25">
      <c r="A25" s="170"/>
      <c r="B25" s="76"/>
      <c r="C25" s="21"/>
      <c r="D25" s="84"/>
    </row>
    <row r="26" spans="1:4" x14ac:dyDescent="0.25">
      <c r="A26" s="171"/>
      <c r="B26" s="77"/>
      <c r="C26" s="42"/>
      <c r="D26" s="87"/>
    </row>
    <row r="31" spans="1:4" x14ac:dyDescent="0.25">
      <c r="A31" s="72" t="s">
        <v>25</v>
      </c>
    </row>
    <row r="32" spans="1:4" x14ac:dyDescent="0.25">
      <c r="A32" s="72" t="s">
        <v>31</v>
      </c>
    </row>
    <row r="33" spans="1:1" x14ac:dyDescent="0.25">
      <c r="A33" s="73" t="s">
        <v>35</v>
      </c>
    </row>
    <row r="34" spans="1:1" x14ac:dyDescent="0.25">
      <c r="A34" s="74" t="s">
        <v>41</v>
      </c>
    </row>
    <row r="35" spans="1:1" x14ac:dyDescent="0.25">
      <c r="A35" s="74" t="s">
        <v>44</v>
      </c>
    </row>
    <row r="36" spans="1:1" x14ac:dyDescent="0.25">
      <c r="A36" s="74" t="s">
        <v>46</v>
      </c>
    </row>
    <row r="37" spans="1:1" x14ac:dyDescent="0.25">
      <c r="A37" s="74" t="s">
        <v>48</v>
      </c>
    </row>
  </sheetData>
  <sheetProtection algorithmName="SHA-512" hashValue="u0WssPO4/h08qjZaOi2KJ2evfQc6YurotE882voV5U5WHaNnu4Y/sDMl94yCxfkB3iQGlFXyCwoU74VnTB2M7Q==" saltValue="NYQ0Utu1Sik3QyHqI66ghQ==" spinCount="100000" sheet="1" objects="1" scenarios="1"/>
  <mergeCells count="7">
    <mergeCell ref="A24:A26"/>
    <mergeCell ref="A6:A9"/>
    <mergeCell ref="A2:A5"/>
    <mergeCell ref="A10:A13"/>
    <mergeCell ref="A15:A17"/>
    <mergeCell ref="A18:A20"/>
    <mergeCell ref="A21:A23"/>
  </mergeCells>
  <conditionalFormatting sqref="A31:A37">
    <cfRule type="cellIs" dxfId="1" priority="1" operator="equal">
      <formula>"01.01.1986 to 30.06.1993"</formula>
    </cfRule>
    <cfRule type="containsText" dxfId="0" priority="2" operator="containsText" text="01.01.1986 to 30.06.1993">
      <formula>NOT(ISERROR(SEARCH("01.01.1986 to 30.06.1993",A31)))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992A-DE17-431E-889F-BD2A474B4D11}">
  <dimension ref="A1:M38"/>
  <sheetViews>
    <sheetView workbookViewId="0">
      <selection activeCell="B6" sqref="B6"/>
    </sheetView>
  </sheetViews>
  <sheetFormatPr defaultRowHeight="15" x14ac:dyDescent="0.25"/>
  <cols>
    <col min="1" max="1" width="27.140625" bestFit="1" customWidth="1"/>
    <col min="2" max="2" width="14.7109375" bestFit="1" customWidth="1"/>
    <col min="3" max="3" width="25.85546875" bestFit="1" customWidth="1"/>
    <col min="4" max="4" width="9" bestFit="1" customWidth="1"/>
    <col min="5" max="5" width="18.28515625" bestFit="1" customWidth="1"/>
    <col min="6" max="6" width="18.28515625" customWidth="1"/>
    <col min="7" max="7" width="19.140625" bestFit="1" customWidth="1"/>
    <col min="8" max="8" width="27.7109375" customWidth="1"/>
    <col min="9" max="9" width="36.7109375" customWidth="1"/>
    <col min="10" max="10" width="15.42578125" customWidth="1"/>
  </cols>
  <sheetData>
    <row r="1" spans="1:13" ht="23.25" customHeight="1" x14ac:dyDescent="0.25">
      <c r="A1" s="61" t="s">
        <v>107</v>
      </c>
      <c r="H1" s="11" t="s">
        <v>14</v>
      </c>
      <c r="I1" s="75" t="s">
        <v>10</v>
      </c>
      <c r="J1" s="10" t="s">
        <v>21</v>
      </c>
    </row>
    <row r="2" spans="1:13" x14ac:dyDescent="0.25">
      <c r="A2" t="s">
        <v>25</v>
      </c>
      <c r="B2">
        <v>2195</v>
      </c>
      <c r="C2">
        <f t="shared" ref="C2:C7" si="0">IF(AND($A$2=$H$32,B2&lt;=1250),ROUND(B2*$J$3,2),IF(AND($A$2=$H$32,B2&gt;1250,B2&lt;2001),(ROUND(1250*$J$3,2)+ROUND((B2-1250)*$J$4,2)),IF(AND($A$2=$H$32,B2&gt;2000,B2&lt;2131),(ROUND(1250*$J$3,2)+ROUND((2000-1250)*$J$4,2)+ROUND((B2-2000)*$J$5,2)),IF(AND($A$2=$H$32,B2&gt;2130),(ROUND(1250*$J$3,2)+ROUND((2000-1250)*$J$4,2)+ROUND((2130-2000)*$J$5,2)+ROUND((B2-2130)*$J$6,2))))))</f>
        <v>26991.77</v>
      </c>
      <c r="H2" s="75">
        <v>1</v>
      </c>
      <c r="I2" s="5">
        <v>2</v>
      </c>
    </row>
    <row r="3" spans="1:13" x14ac:dyDescent="0.25">
      <c r="B3">
        <v>2455</v>
      </c>
      <c r="C3">
        <f t="shared" si="0"/>
        <v>27906.71</v>
      </c>
      <c r="H3" s="57" t="s">
        <v>12</v>
      </c>
      <c r="I3" s="56">
        <v>1250</v>
      </c>
      <c r="J3" s="20">
        <v>13.869000000000002</v>
      </c>
    </row>
    <row r="4" spans="1:13" x14ac:dyDescent="0.25">
      <c r="B4" s="48">
        <v>2675</v>
      </c>
      <c r="C4">
        <f t="shared" si="0"/>
        <v>28680.89</v>
      </c>
      <c r="H4" s="58" t="s">
        <v>25</v>
      </c>
      <c r="I4" s="56" t="s">
        <v>52</v>
      </c>
      <c r="J4" s="20">
        <v>11.385</v>
      </c>
    </row>
    <row r="5" spans="1:13" x14ac:dyDescent="0.25">
      <c r="B5" s="48">
        <v>2975</v>
      </c>
      <c r="C5">
        <f t="shared" si="0"/>
        <v>29736.59</v>
      </c>
      <c r="H5" s="59"/>
      <c r="I5" s="56" t="s">
        <v>53</v>
      </c>
      <c r="J5" s="20">
        <v>6.8310000000000004</v>
      </c>
    </row>
    <row r="6" spans="1:13" x14ac:dyDescent="0.25">
      <c r="B6" s="48">
        <v>3275</v>
      </c>
      <c r="C6">
        <f t="shared" si="0"/>
        <v>30792.29</v>
      </c>
      <c r="H6" s="60" t="s">
        <v>12</v>
      </c>
      <c r="I6" s="55">
        <v>2131</v>
      </c>
      <c r="J6" s="27">
        <v>3.5190000000000001</v>
      </c>
    </row>
    <row r="7" spans="1:13" x14ac:dyDescent="0.25">
      <c r="B7" s="48">
        <v>3500</v>
      </c>
      <c r="C7">
        <f t="shared" si="0"/>
        <v>31584.059999999998</v>
      </c>
      <c r="H7" s="99" t="s">
        <v>12</v>
      </c>
      <c r="I7" s="12" t="s">
        <v>29</v>
      </c>
      <c r="J7" s="20">
        <v>6.7654999999999994</v>
      </c>
    </row>
    <row r="8" spans="1:13" x14ac:dyDescent="0.25">
      <c r="C8">
        <f>IF(AND($A$2=$H$32,B8&lt;=1250),ROUND(B8*$J$3,2),IF(AND($A$2=$H$32,B8&gt;1250,B8&lt;2001),(ROUND(1250*$J$3,2)+ROUND((B8-1250)*$J$4,2)),IF(AND($A$2=$H$32,B8&gt;2000,B8&lt;2131),(ROUND(1250*$J$3,2)+ROUND((2000-1250)*$J$4,2)+ROUND((B8-2000)*J11,2)),IF(AND($A$2=$H$32,B8&gt;2130),(ROUND(1250*$J$3,2)+ROUND((2000-1250)*$J$4,2)+ROUND((2130-2000)*$J$5,2)+ROUND((B8-2130)*$J$6,2))))))</f>
        <v>0</v>
      </c>
      <c r="H8" s="99" t="s">
        <v>12</v>
      </c>
      <c r="I8" s="12" t="s">
        <v>30</v>
      </c>
      <c r="J8" s="20">
        <v>5.6056999999999997</v>
      </c>
    </row>
    <row r="9" spans="1:13" ht="15.75" x14ac:dyDescent="0.25">
      <c r="C9">
        <f>IF(AND($A$2=$H$32,B9&lt;=1250),ROUND(B9*$J$3,2),IF(AND($A$2=$H$32,B9&gt;1250,B9&lt;2001),(ROUND(1250*$J$3,2)+ROUND((B9-1250)*$J$4,2)),IF(AND($A$2=$H$32,B9&gt;2000,B9&lt;2131),(ROUND(1250*$J$3,2)+ROUND((2000-1250)*$J$4,2)+ROUND((B9-2000)*J12,2)),IF(AND($A$2=$H$32,B9&gt;2130),(ROUND(1250*$J$3,2)+ROUND((2000-1250)*$J$4,2)+ROUND((2130-2000)*J12,2)+ROUND((B9-2130)*J13,2))))))</f>
        <v>0</v>
      </c>
      <c r="H9" s="62" t="s">
        <v>31</v>
      </c>
      <c r="I9" s="12" t="s">
        <v>32</v>
      </c>
      <c r="J9" s="20">
        <v>3.2861000000000002</v>
      </c>
      <c r="M9" s="93"/>
    </row>
    <row r="10" spans="1:13" x14ac:dyDescent="0.25">
      <c r="C10">
        <f>IF(AND($A$2=$H$32,B10&lt;=1250),ROUND(B10*$J$3,2),IF(AND($A$2=$H$32,B10&gt;1250,B10&lt;2001),(ROUND(1250*$J$3,2)+ROUND((B10-1250)*$J$4,2)),IF(AND($A$2=$H$32,B10&gt;2000,B10&lt;2131),(ROUND(1250*$J$3,2)+ROUND((2000-1250)*$J$4,2)+ROUND((B10-2000)*J13,2)),IF(AND($A$2=$H$32,B10&gt;2130),(ROUND(1250*$J$3,2)+ROUND((2000-1250)*$J$4,2)+ROUND((2130-2000)*J13,2)+ROUND((B10-2130)*J14,2))))))</f>
        <v>0</v>
      </c>
      <c r="H10" s="100" t="s">
        <v>12</v>
      </c>
      <c r="I10" s="22" t="s">
        <v>33</v>
      </c>
      <c r="J10" s="27">
        <v>1.7397</v>
      </c>
      <c r="M10" s="82"/>
    </row>
    <row r="11" spans="1:13" x14ac:dyDescent="0.25">
      <c r="H11" s="63" t="s">
        <v>35</v>
      </c>
      <c r="I11" s="35" t="s">
        <v>36</v>
      </c>
      <c r="J11" s="20">
        <v>4.3175999999999997</v>
      </c>
      <c r="M11" s="85"/>
    </row>
    <row r="12" spans="1:13" x14ac:dyDescent="0.25">
      <c r="H12" s="64"/>
      <c r="I12" s="12" t="s">
        <v>37</v>
      </c>
      <c r="J12" s="20">
        <v>3.5980000000000003</v>
      </c>
      <c r="M12" s="88"/>
    </row>
    <row r="13" spans="1:13" x14ac:dyDescent="0.25">
      <c r="H13" s="64"/>
      <c r="I13" s="12" t="s">
        <v>38</v>
      </c>
      <c r="J13" s="20">
        <v>2.1587999999999998</v>
      </c>
      <c r="M13" s="82"/>
    </row>
    <row r="14" spans="1:13" x14ac:dyDescent="0.25">
      <c r="H14" s="65"/>
      <c r="I14" s="12" t="s">
        <v>39</v>
      </c>
      <c r="J14" s="27">
        <v>1.0793999999999999</v>
      </c>
      <c r="M14" s="85"/>
    </row>
    <row r="15" spans="1:13" ht="15.75" x14ac:dyDescent="0.25">
      <c r="H15" s="101"/>
      <c r="I15" s="102"/>
      <c r="J15" s="102"/>
      <c r="K15" s="103"/>
      <c r="L15" s="93" t="s">
        <v>17</v>
      </c>
      <c r="M15" s="88"/>
    </row>
    <row r="16" spans="1:13" x14ac:dyDescent="0.25">
      <c r="H16" s="66" t="s">
        <v>41</v>
      </c>
      <c r="I16" s="76" t="s">
        <v>42</v>
      </c>
      <c r="J16" s="17">
        <v>8881</v>
      </c>
      <c r="K16" s="94">
        <v>0.18</v>
      </c>
      <c r="L16" s="81">
        <v>2.9663999999999997</v>
      </c>
      <c r="M16" s="82"/>
    </row>
    <row r="17" spans="8:13" x14ac:dyDescent="0.25">
      <c r="H17" s="66"/>
      <c r="I17" s="76"/>
      <c r="J17" s="21">
        <v>1648</v>
      </c>
      <c r="K17" s="94"/>
      <c r="L17" s="84"/>
      <c r="M17" s="85"/>
    </row>
    <row r="18" spans="8:13" ht="25.5" x14ac:dyDescent="0.25">
      <c r="H18" s="67"/>
      <c r="I18" s="77"/>
      <c r="J18" s="42" t="s">
        <v>43</v>
      </c>
      <c r="K18" s="95"/>
      <c r="L18" s="87"/>
      <c r="M18" s="88"/>
    </row>
    <row r="19" spans="8:13" x14ac:dyDescent="0.25">
      <c r="H19" s="68" t="s">
        <v>44</v>
      </c>
      <c r="I19" s="76" t="s">
        <v>42</v>
      </c>
      <c r="J19" s="44">
        <v>8881</v>
      </c>
      <c r="K19" s="96">
        <v>0.15</v>
      </c>
      <c r="L19" s="81">
        <v>2.2665000000000002</v>
      </c>
      <c r="M19" s="82"/>
    </row>
    <row r="20" spans="8:13" x14ac:dyDescent="0.25">
      <c r="H20" s="66"/>
      <c r="I20" s="76"/>
      <c r="J20" s="21">
        <v>1511</v>
      </c>
      <c r="K20" s="97"/>
      <c r="L20" s="84"/>
      <c r="M20" s="85"/>
    </row>
    <row r="21" spans="8:13" ht="25.5" x14ac:dyDescent="0.25">
      <c r="H21" s="67"/>
      <c r="I21" s="77"/>
      <c r="J21" s="42" t="s">
        <v>45</v>
      </c>
      <c r="K21" s="98"/>
      <c r="L21" s="87"/>
      <c r="M21" s="88"/>
    </row>
    <row r="22" spans="8:13" x14ac:dyDescent="0.25">
      <c r="H22" s="68" t="s">
        <v>46</v>
      </c>
      <c r="I22" s="76" t="s">
        <v>42</v>
      </c>
      <c r="J22" s="44">
        <v>8881</v>
      </c>
      <c r="K22" s="78">
        <v>0.1</v>
      </c>
      <c r="L22" s="81">
        <v>1.1100000000000001</v>
      </c>
    </row>
    <row r="23" spans="8:13" x14ac:dyDescent="0.25">
      <c r="H23" s="66"/>
      <c r="I23" s="76"/>
      <c r="J23" s="21">
        <v>1110</v>
      </c>
      <c r="K23" s="79"/>
      <c r="L23" s="84"/>
    </row>
    <row r="24" spans="8:13" ht="25.5" x14ac:dyDescent="0.25">
      <c r="H24" s="66"/>
      <c r="I24" s="77"/>
      <c r="J24" s="42" t="s">
        <v>47</v>
      </c>
      <c r="K24" s="80"/>
      <c r="L24" s="87"/>
    </row>
    <row r="25" spans="8:13" x14ac:dyDescent="0.25">
      <c r="H25" s="69" t="s">
        <v>48</v>
      </c>
      <c r="I25" s="76" t="s">
        <v>42</v>
      </c>
      <c r="J25" s="44">
        <v>8881</v>
      </c>
      <c r="K25" s="90">
        <v>7.0000000000000007E-2</v>
      </c>
      <c r="L25" s="81">
        <v>0.44240000000000002</v>
      </c>
    </row>
    <row r="26" spans="8:13" x14ac:dyDescent="0.25">
      <c r="H26" s="70"/>
      <c r="I26" s="76"/>
      <c r="J26" s="21">
        <v>632</v>
      </c>
      <c r="K26" s="91"/>
      <c r="L26" s="84"/>
    </row>
    <row r="27" spans="8:13" ht="25.5" x14ac:dyDescent="0.25">
      <c r="H27" s="71"/>
      <c r="I27" s="77"/>
      <c r="J27" s="42" t="s">
        <v>49</v>
      </c>
      <c r="K27" s="92"/>
      <c r="L27" s="87"/>
    </row>
    <row r="32" spans="8:13" x14ac:dyDescent="0.25">
      <c r="H32" s="72" t="s">
        <v>25</v>
      </c>
    </row>
    <row r="33" spans="8:8" x14ac:dyDescent="0.25">
      <c r="H33" s="72" t="s">
        <v>31</v>
      </c>
    </row>
    <row r="34" spans="8:8" x14ac:dyDescent="0.25">
      <c r="H34" s="73" t="s">
        <v>35</v>
      </c>
    </row>
    <row r="35" spans="8:8" x14ac:dyDescent="0.25">
      <c r="H35" s="74" t="s">
        <v>41</v>
      </c>
    </row>
    <row r="36" spans="8:8" x14ac:dyDescent="0.25">
      <c r="H36" s="74" t="s">
        <v>44</v>
      </c>
    </row>
    <row r="37" spans="8:8" x14ac:dyDescent="0.25">
      <c r="H37" s="74" t="s">
        <v>46</v>
      </c>
    </row>
    <row r="38" spans="8:8" x14ac:dyDescent="0.25">
      <c r="H38" s="74" t="s">
        <v>48</v>
      </c>
    </row>
  </sheetData>
  <sheetProtection algorithmName="SHA-512" hashValue="I4FFZaYIi4XsBEwpk4y2A3oWzd5T0Jf6Q4knzKVJKk3Tgp0Zz1VRgF83cbyW0JWJObjp1+8msnV7WTVP2y+nsA==" saltValue="CHExPD1tJMvgIWCY+w9BDw==" spinCount="100000" sheet="1" objects="1" scenarios="1"/>
  <dataValidations count="1">
    <dataValidation type="list" allowBlank="1" showInputMessage="1" showErrorMessage="1" sqref="A2" xr:uid="{29FF3AFA-C227-4642-A8FD-5AEA726EC295}">
      <formula1>$H$32:$H$38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C1AB-B73C-444E-8591-1D0891844D2D}">
  <dimension ref="A1:K20"/>
  <sheetViews>
    <sheetView workbookViewId="0">
      <selection activeCell="D3" sqref="D3"/>
    </sheetView>
  </sheetViews>
  <sheetFormatPr defaultRowHeight="15" x14ac:dyDescent="0.25"/>
  <cols>
    <col min="1" max="1" width="27.140625" bestFit="1" customWidth="1"/>
    <col min="2" max="2" width="14.7109375" bestFit="1" customWidth="1"/>
    <col min="3" max="3" width="14.7109375" customWidth="1"/>
    <col min="4" max="4" width="25.85546875" bestFit="1" customWidth="1"/>
    <col min="5" max="5" width="9" bestFit="1" customWidth="1"/>
    <col min="6" max="6" width="18.28515625" bestFit="1" customWidth="1"/>
    <col min="7" max="7" width="18.28515625" customWidth="1"/>
    <col min="8" max="8" width="19.140625" bestFit="1" customWidth="1"/>
    <col min="9" max="9" width="23.42578125" customWidth="1"/>
    <col min="10" max="10" width="16" customWidth="1"/>
    <col min="11" max="11" width="15.42578125" customWidth="1"/>
  </cols>
  <sheetData>
    <row r="1" spans="1:11" ht="75" x14ac:dyDescent="0.25">
      <c r="A1" s="108" t="s">
        <v>51</v>
      </c>
      <c r="B1" s="106" t="s">
        <v>56</v>
      </c>
      <c r="C1" s="106" t="s">
        <v>54</v>
      </c>
      <c r="D1" s="106" t="s">
        <v>54</v>
      </c>
      <c r="E1" s="107" t="s">
        <v>12</v>
      </c>
      <c r="I1" s="75" t="s">
        <v>14</v>
      </c>
      <c r="J1" s="75" t="s">
        <v>10</v>
      </c>
      <c r="K1" s="138" t="s">
        <v>21</v>
      </c>
    </row>
    <row r="2" spans="1:11" x14ac:dyDescent="0.25">
      <c r="I2" s="139">
        <v>1</v>
      </c>
      <c r="J2" s="139">
        <v>2</v>
      </c>
      <c r="K2" s="139">
        <v>3</v>
      </c>
    </row>
    <row r="3" spans="1:11" x14ac:dyDescent="0.25">
      <c r="B3" s="48">
        <v>4025</v>
      </c>
      <c r="C3" s="141"/>
      <c r="D3" t="e">
        <f>IF(AND('check your pension'!#REF!=$I$9,B3&lt;=2400),ROUND(B3*$K$3,2),IF(AND('check your pension'!#REF!=$I$9,B3&gt;2400,B3&lt;3851),(ROUND(2400*$K$3,2)+ROUND((B3-2400)*$K$4,2)),IF(AND('check your pension'!#REF!=$I$9,B3&gt;3850,B3&lt;4101),(ROUND(2400*$K$3,2)+ROUND((3850-2400)*$K$4,2)+ROUND((B3-3850)*$K$5,2)),IF(AND('check your pension'!#REF!=$I$9,B3&gt;3850),(ROUND(2400*$K$3,2)+ROUND((3850-2400)*$K$4,2)+ROUND((4100-3850)*$K$5,2)+ROUND((B3-4100)*$K$6,2))))))</f>
        <v>#REF!</v>
      </c>
      <c r="I3" s="72" t="s">
        <v>12</v>
      </c>
      <c r="J3" s="110">
        <v>2400</v>
      </c>
      <c r="K3" s="111">
        <v>6.7654999999999994</v>
      </c>
    </row>
    <row r="4" spans="1:11" x14ac:dyDescent="0.25">
      <c r="B4" s="48">
        <v>4370</v>
      </c>
      <c r="C4" s="141"/>
      <c r="D4" t="e">
        <f>IF(AND('check your pension'!#REF!=$I$9,B4&lt;=2400),ROUND(B4*$K$3,2),IF(AND('check your pension'!#REF!=$I$9,B4&gt;2400,B4&lt;3851),(ROUND(2400*$K$3,2)+ROUND((B4-2400)*$K$4,2)),IF(AND('check your pension'!#REF!=$I$9,B4&gt;3850,B4&lt;4101),(ROUND(2400*$K$3,2)+ROUND((3850-2400)*$K$4,2)+ROUND((B4-3850)*$K$5,2)),IF(AND('check your pension'!#REF!=$I$9,B4&gt;3850),(ROUND(2400*$K$3,2)+ROUND((3850-2400)*$K$4,2)+ROUND((4100-3850)*$K$5,2)+ROUND((B4-4100)*$K$6,2))))))</f>
        <v>#REF!</v>
      </c>
      <c r="I4" s="72" t="s">
        <v>12</v>
      </c>
      <c r="J4" s="110" t="s">
        <v>108</v>
      </c>
      <c r="K4" s="111">
        <v>5.6056999999999997</v>
      </c>
    </row>
    <row r="5" spans="1:11" x14ac:dyDescent="0.25">
      <c r="B5" s="48">
        <v>4850</v>
      </c>
      <c r="C5" s="141"/>
      <c r="D5" t="e">
        <f>IF(AND('check your pension'!#REF!=$I$9,B5&lt;=2400),ROUND(B5*$K$3,2),IF(AND('check your pension'!#REF!=$I$9,B5&gt;2400,B5&lt;3851),(ROUND(2400*$K$3,2)+ROUND((B5-2400)*$K$4,2)),IF(AND('check your pension'!#REF!=$I$9,B5&gt;3850,B5&lt;4101),(ROUND(2400*$K$3,2)+ROUND((3850-2400)*$K$4,2)+ROUND((B5-3850)*$K$5,2)),IF(AND('check your pension'!#REF!=$I$9,B5&gt;3850),(ROUND(2400*$K$3,2)+ROUND((3850-2400)*$K$4,2)+ROUND((4100-3850)*$K$5,2)+ROUND((B5-4100)*$K$6,2))))))</f>
        <v>#REF!</v>
      </c>
      <c r="I5" s="72" t="s">
        <v>31</v>
      </c>
      <c r="J5" s="110" t="s">
        <v>109</v>
      </c>
      <c r="K5" s="111">
        <v>3.2861000000000002</v>
      </c>
    </row>
    <row r="6" spans="1:11" x14ac:dyDescent="0.25">
      <c r="B6" s="48">
        <v>5225</v>
      </c>
      <c r="C6" s="141"/>
      <c r="D6" t="e">
        <f>IF(AND('check your pension'!#REF!=$I$9,B6&lt;=2400),ROUND(B6*$K$3,2),IF(AND('check your pension'!#REF!=$I$9,B6&gt;2400,B6&lt;3851),(ROUND(2400*$K$3,2)+ROUND((B6-2400)*$K$4,2)),IF(AND('check your pension'!#REF!=$I$9,B6&gt;3850,B6&lt;4101),(ROUND(2400*$K$3,2)+ROUND((3850-2400)*$K$4,2)+ROUND((B6-3850)*$K$5,2)),IF(AND('check your pension'!#REF!=$I$9,B6&gt;3850),(ROUND(2400*$K$3,2)+ROUND((3850-2400)*$K$4,2)+ROUND((4100-3850)*$K$5,2)+ROUND((B6-4100)*$K$6,2))))))</f>
        <v>#REF!</v>
      </c>
      <c r="I6" s="72" t="s">
        <v>12</v>
      </c>
      <c r="J6" s="110">
        <v>4101</v>
      </c>
      <c r="K6" s="112">
        <v>1.7397</v>
      </c>
    </row>
    <row r="7" spans="1:11" x14ac:dyDescent="0.25">
      <c r="B7" s="48">
        <v>5725</v>
      </c>
      <c r="C7" s="141"/>
      <c r="D7" t="e">
        <f>IF(AND('check your pension'!#REF!=$I$9,B7&lt;=2400),ROUND(B7*$K$3,2),IF(AND('check your pension'!#REF!=$I$9,B7&gt;2400,B7&lt;3851),(ROUND(2400*$K$3,2)+ROUND((B7-2400)*$K$4,2)),IF(AND('check your pension'!#REF!=$I$9,B7&gt;3850,B7&lt;4101),(ROUND(2400*$K$3,2)+ROUND((3850-2400)*$K$4,2)+ROUND((B7-3850)*$K$5,2)),IF(AND('check your pension'!#REF!=$I$9,B7&gt;3850),(ROUND(2400*$K$3,2)+ROUND((3850-2400)*$K$4,2)+ROUND((4100-3850)*$K$5,2)+ROUND((B7-4100)*$K$6,2))))))</f>
        <v>#REF!</v>
      </c>
    </row>
    <row r="8" spans="1:11" x14ac:dyDescent="0.25">
      <c r="B8" s="48">
        <v>6325</v>
      </c>
      <c r="C8" s="141"/>
      <c r="D8" t="e">
        <f>IF(AND('check your pension'!#REF!=$I$9,B8&lt;=2400),ROUND(B8*$K$3,2),IF(AND('check your pension'!#REF!=$I$9,B8&gt;2400,B8&lt;3851),(ROUND(2400*$K$3,2)+ROUND((B8-2400)*$K$4,2)),IF(AND('check your pension'!#REF!=$I$9,B8&gt;3850,B8&lt;4101),(ROUND(2400*$K$3,2)+ROUND((3850-2400)*$K$4,2)+ROUND((B8-3850)*$K$5,2)),IF(AND('check your pension'!#REF!=$I$9,B8&gt;3850),(ROUND(2400*$K$3,2)+ROUND((3850-2400)*$K$4,2)+ROUND((4100-3850)*$K$5,2)+ROUND((B8-4100)*$K$6,2))))))</f>
        <v>#REF!</v>
      </c>
      <c r="I8" s="72" t="s">
        <v>25</v>
      </c>
    </row>
    <row r="9" spans="1:11" x14ac:dyDescent="0.25">
      <c r="B9" s="48">
        <v>7000</v>
      </c>
      <c r="C9" s="141"/>
      <c r="D9" t="e">
        <f>IF(AND('check your pension'!#REF!=$I$9,B9&lt;=2400),ROUND(B9*$K$3,2),IF(AND('check your pension'!#REF!=$I$9,B9&gt;2400,B9&lt;3851),(ROUND(2400*$K$3,2)+ROUND((B9-2400)*$K$4,2)),IF(AND('check your pension'!#REF!=$I$9,B9&gt;3850,B9&lt;4101),(ROUND(2400*$K$3,2)+ROUND((3850-2400)*$K$4,2)+ROUND((B9-3850)*$K$5,2)),IF(AND('check your pension'!#REF!=$I$9,B9&gt;3850),(ROUND(2400*$K$3,2)+ROUND((3850-2400)*$K$4,2)+ROUND((4100-3850)*$K$5,2)+ROUND((B9-4100)*$K$6,2))))))</f>
        <v>#REF!</v>
      </c>
      <c r="I9" s="72" t="s">
        <v>31</v>
      </c>
    </row>
    <row r="10" spans="1:11" x14ac:dyDescent="0.25">
      <c r="D10" t="e">
        <f>IF(AND('check your pension'!#REF!=$I$9,B10&lt;=2400),ROUND(B10*$K$3,2),IF(AND('check your pension'!#REF!=$I$9,B10&gt;2400,B10&lt;3851),(ROUND(2400*$K$3,2)+ROUND((B10-2400)*$K$4,2)),IF(AND('check your pension'!#REF!=$I$9,B10&gt;3850,B10&lt;2131),(ROUND(2400*$K$3,2)+ROUND((3850-2400)*$K$4,2)+ROUND((B10-3850)*$K$5,2)),IF(AND('check your pension'!#REF!=$I$9,B10&gt;3850),(ROUND(2400*$K$3,2)+ROUND((3850-2400)*$K$4,2)+ROUND((2130-2000)*$K$5,2)+ROUND((B10-2130)*$K$6,2))))))</f>
        <v>#REF!</v>
      </c>
      <c r="I10" s="73" t="s">
        <v>35</v>
      </c>
    </row>
    <row r="11" spans="1:11" x14ac:dyDescent="0.25">
      <c r="I11" s="74" t="s">
        <v>41</v>
      </c>
    </row>
    <row r="12" spans="1:11" x14ac:dyDescent="0.25">
      <c r="I12" s="74" t="s">
        <v>44</v>
      </c>
    </row>
    <row r="13" spans="1:11" x14ac:dyDescent="0.25">
      <c r="B13" s="48">
        <v>2820</v>
      </c>
      <c r="C13" s="48"/>
      <c r="D13" s="49">
        <v>18591.593999999997</v>
      </c>
      <c r="I13" s="74" t="s">
        <v>46</v>
      </c>
    </row>
    <row r="14" spans="1:11" x14ac:dyDescent="0.25">
      <c r="B14" s="48">
        <v>4025</v>
      </c>
      <c r="C14" s="48"/>
      <c r="D14" s="49">
        <v>24940.532499999998</v>
      </c>
      <c r="I14" s="74" t="s">
        <v>48</v>
      </c>
    </row>
    <row r="15" spans="1:11" x14ac:dyDescent="0.25">
      <c r="B15" s="48">
        <v>4370</v>
      </c>
      <c r="C15" s="48"/>
      <c r="D15" s="49">
        <v>25656.708999999999</v>
      </c>
    </row>
    <row r="16" spans="1:11" x14ac:dyDescent="0.25">
      <c r="B16" s="48">
        <v>4850</v>
      </c>
      <c r="C16" s="48"/>
      <c r="D16" s="49">
        <v>26491.764999999999</v>
      </c>
    </row>
    <row r="17" spans="2:4" x14ac:dyDescent="0.25">
      <c r="B17" s="48">
        <v>5225</v>
      </c>
      <c r="C17" s="48"/>
      <c r="D17" s="49">
        <v>27144.152499999997</v>
      </c>
    </row>
    <row r="18" spans="2:4" x14ac:dyDescent="0.25">
      <c r="B18" s="48">
        <v>5725</v>
      </c>
      <c r="C18" s="48"/>
      <c r="D18" s="49">
        <v>28014.002499999999</v>
      </c>
    </row>
    <row r="19" spans="2:4" x14ac:dyDescent="0.25">
      <c r="B19" s="48">
        <v>6325</v>
      </c>
      <c r="C19" s="48"/>
      <c r="D19" s="49">
        <v>29057.822499999998</v>
      </c>
    </row>
    <row r="20" spans="2:4" x14ac:dyDescent="0.25">
      <c r="B20" s="48">
        <v>7000</v>
      </c>
      <c r="C20" s="48"/>
      <c r="D20" s="49">
        <v>30232.12</v>
      </c>
    </row>
  </sheetData>
  <sheetProtection algorithmName="SHA-512" hashValue="KHGefwKYmGiZ/4mGkfbmr6HGV/iLYQSzvjIDSfModqjFbuWV6MdwkS3+Z9CoNltKNaoJV8rsEXxKL+Wx+Hl3uQ==" saltValue="ueZLkUS/TOrVZk9+6+Nkf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5ECF-A6DF-43DB-98D1-3FEB00D9ED4E}">
  <dimension ref="A1:K10"/>
  <sheetViews>
    <sheetView workbookViewId="0">
      <selection activeCell="A2" sqref="A2:D2"/>
    </sheetView>
  </sheetViews>
  <sheetFormatPr defaultRowHeight="15" x14ac:dyDescent="0.25"/>
  <cols>
    <col min="1" max="1" width="27.140625" bestFit="1" customWidth="1"/>
    <col min="2" max="2" width="14.7109375" bestFit="1" customWidth="1"/>
    <col min="3" max="3" width="14.7109375" customWidth="1"/>
    <col min="4" max="4" width="25.85546875" bestFit="1" customWidth="1"/>
    <col min="5" max="5" width="9" bestFit="1" customWidth="1"/>
    <col min="6" max="6" width="18.28515625" bestFit="1" customWidth="1"/>
    <col min="7" max="7" width="18.28515625" customWidth="1"/>
    <col min="8" max="8" width="19.140625" bestFit="1" customWidth="1"/>
    <col min="9" max="9" width="27.7109375" customWidth="1"/>
    <col min="10" max="10" width="36.7109375" customWidth="1"/>
    <col min="11" max="11" width="26.85546875" customWidth="1"/>
  </cols>
  <sheetData>
    <row r="1" spans="1:11" ht="45" x14ac:dyDescent="0.25">
      <c r="A1" s="61" t="s">
        <v>107</v>
      </c>
      <c r="I1" s="11" t="s">
        <v>14</v>
      </c>
      <c r="J1" s="75" t="s">
        <v>10</v>
      </c>
      <c r="K1" s="10" t="s">
        <v>21</v>
      </c>
    </row>
    <row r="2" spans="1:11" x14ac:dyDescent="0.25">
      <c r="I2" s="104">
        <v>1</v>
      </c>
      <c r="J2" s="104">
        <v>2</v>
      </c>
      <c r="K2" s="140">
        <v>3</v>
      </c>
    </row>
    <row r="3" spans="1:11" x14ac:dyDescent="0.25">
      <c r="B3" s="50">
        <v>6270</v>
      </c>
      <c r="C3" s="3"/>
      <c r="D3" t="e">
        <f>IF(AND('check your pension'!#REF!=$I$8,B3&lt;=3550),ROUND(B3*$K$3,2),IF(AND('check your pension'!#REF!=$I$8,B3&gt;3550,B3&lt;5651),(ROUND(3550*$K$3,2)+ROUND((B3-3550)*$K$4,2)),IF(AND('check your pension'!#REF!=$I$8,B3&gt;5650,B3&lt;6011),(ROUND(3550*$K$3,2)+ROUND((5650-3550)*$K$4,2)+ROUND((B3-5650)*K6,2)),IF(AND('check your pension'!#REF!=$I$8,B3&gt;6010),(ROUND(3550*$K$3,2)+ROUND((5650-3550)*$K$4,2)+ROUND((6010-5650)*$K$5,2)+ROUND((B3-6010)*$K$6,2))))))</f>
        <v>#REF!</v>
      </c>
      <c r="I3" s="73" t="s">
        <v>35</v>
      </c>
      <c r="J3" s="110">
        <v>3550</v>
      </c>
      <c r="K3" s="111">
        <v>4.3175999999999997</v>
      </c>
    </row>
    <row r="4" spans="1:11" x14ac:dyDescent="0.25">
      <c r="B4" s="50">
        <v>6780</v>
      </c>
      <c r="C4" s="3"/>
      <c r="D4" t="e">
        <f>IF(AND('check your pension'!#REF!=$I$8,B4&lt;=3550),ROUND(B4*$K$3,2),IF(AND('check your pension'!#REF!=$I$8,B4&gt;3550,B4&lt;5651),(ROUND(3550*$K$3,2)+ROUND((B4-3550)*$K$4,2)),IF(AND('check your pension'!#REF!=$I$8,B4&gt;5650,B4&lt;6011),(ROUND(3550*$K$3,2)+ROUND((5650-3550)*$K$4,2)+ROUND((B4-5650)*K7,2)),IF(AND('check your pension'!#REF!=$I$8,B4&gt;6010),(ROUND(3550*$K$3,2)+ROUND((5650-3550)*$K$4,2)+ROUND((6010-5650)*$K$5,2)+ROUND((B4-6010)*$K$6,2))))))</f>
        <v>#REF!</v>
      </c>
      <c r="I4" s="72"/>
      <c r="J4" s="110" t="s">
        <v>110</v>
      </c>
      <c r="K4" s="111">
        <v>3.5980000000000003</v>
      </c>
    </row>
    <row r="5" spans="1:11" x14ac:dyDescent="0.25">
      <c r="B5" s="50">
        <v>7500</v>
      </c>
      <c r="C5" s="3"/>
      <c r="D5" t="e">
        <f>IF(AND('check your pension'!#REF!=$I$8,B5&lt;=3550),ROUND(B5*$K$3,2),IF(AND('check your pension'!#REF!=$I$8,B5&gt;3550,B5&lt;5651),(ROUND(3550*$K$3,2)+ROUND((B5-3550)*$K$4,2)),IF(AND('check your pension'!#REF!=$I$8,B5&gt;5650,B5&lt;6011),(ROUND(3550*$K$3,2)+ROUND((5650-3550)*$K$4,2)+ROUND((B5-5650)*K8,2)),IF(AND('check your pension'!#REF!=$I$8,B5&gt;6010),(ROUND(3550*$K$3,2)+ROUND((5650-3550)*$K$4,2)+ROUND((6010-5650)*$K$5,2)+ROUND((B5-6010)*$K$6,2))))))</f>
        <v>#REF!</v>
      </c>
      <c r="I5" s="72"/>
      <c r="J5" s="110" t="s">
        <v>111</v>
      </c>
      <c r="K5" s="111">
        <v>2.1587999999999998</v>
      </c>
    </row>
    <row r="6" spans="1:11" x14ac:dyDescent="0.25">
      <c r="B6" s="50">
        <v>8070</v>
      </c>
      <c r="C6" s="3"/>
      <c r="D6" t="e">
        <f>IF(AND('check your pension'!#REF!=$I$8,B6&lt;=3550),ROUND(B6*$K$3,2),IF(AND('check your pension'!#REF!=$I$8,B6&gt;3550,B6&lt;5651),(ROUND(3550*$K$3,2)+ROUND((B6-3550)*$K$4,2)),IF(AND('check your pension'!#REF!=$I$8,B6&gt;5650,B6&lt;6011),(ROUND(3550*$K$3,2)+ROUND((5650-3550)*$K$4,2)+ROUND((B6-5650)*J9,2)),IF(AND('check your pension'!#REF!=$I$8,B6&gt;6010),(ROUND(3550*$K$3,2)+ROUND((5650-3550)*$K$4,2)+ROUND((6010-5650)*$K$5,2)+ROUND((B6-6010)*$K$6,2))))))</f>
        <v>#REF!</v>
      </c>
      <c r="I6" s="72"/>
      <c r="J6" s="110">
        <v>6011</v>
      </c>
      <c r="K6" s="112">
        <v>1.0793999999999999</v>
      </c>
    </row>
    <row r="7" spans="1:11" x14ac:dyDescent="0.25">
      <c r="B7" s="50">
        <v>8830</v>
      </c>
      <c r="C7" s="3"/>
      <c r="D7" t="e">
        <f>IF(AND('check your pension'!#REF!=$I$8,B7&lt;=3550),ROUND(B7*$K$3,2),IF(AND('check your pension'!#REF!=$I$8,B7&gt;3550,B7&lt;5651),(ROUND(3550*$K$3,2)+ROUND((B7-3550)*$K$4,2)),IF(AND('check your pension'!#REF!=$I$8,B7&gt;5650,B7&lt;6011),(ROUND(3550*$K$3,2)+ROUND((5650-3550)*$K$4,2)+ROUND((B7-5650)*G10,2)),IF(AND('check your pension'!#REF!=$I$8,B7&gt;6010),(ROUND(3550*$K$3,2)+ROUND((5650-3550)*$K$4,2)+ROUND((6010-5650)*$K$5,2)+ROUND((B7-6010)*$K$6,2))))))</f>
        <v>#REF!</v>
      </c>
      <c r="I7" s="72"/>
      <c r="J7" s="110"/>
      <c r="K7" s="111"/>
    </row>
    <row r="8" spans="1:11" x14ac:dyDescent="0.25">
      <c r="B8" s="50">
        <v>9670</v>
      </c>
      <c r="C8" s="3"/>
      <c r="D8" t="e">
        <f>IF(AND('check your pension'!#REF!=$I$8,B8&lt;=3550),ROUND(B8*$K$3,2),IF(AND('check your pension'!#REF!=$I$8,B8&gt;3550,B8&lt;5651),(ROUND(3550*$K$3,2)+ROUND((B8-3550)*$K$4,2)),IF(AND('check your pension'!#REF!=$I$8,B8&gt;5650,B8&lt;6011),(ROUND(3550*$K$3,2)+ROUND((5650-3550)*$K$4,2)+ROUND((B8-5650)*G11,2)),IF(AND('check your pension'!#REF!=$I$8,B8&gt;6010),(ROUND(3550*$K$3,2)+ROUND((5650-3550)*$K$4,2)+ROUND((6010-5650)*$K$5,2)+ROUND((B8-6010)*$K$6,2))))))</f>
        <v>#REF!</v>
      </c>
      <c r="I8" s="73" t="s">
        <v>35</v>
      </c>
      <c r="J8" s="109"/>
      <c r="K8" s="109"/>
    </row>
    <row r="9" spans="1:11" x14ac:dyDescent="0.25">
      <c r="B9" s="50">
        <v>10650</v>
      </c>
      <c r="C9" s="3"/>
      <c r="D9" t="e">
        <f>IF(AND('check your pension'!#REF!=$I$8,B9&lt;=3550),ROUND(B9*$K$3,2),IF(AND('check your pension'!#REF!=$I$8,B9&gt;3550,B9&lt;5651),(ROUND(3550*$K$3,2)+ROUND((B9-3550)*$K$4,2)),IF(AND('check your pension'!#REF!=$I$8,B9&gt;5650,B9&lt;6011),(ROUND(3550*$K$3,2)+ROUND((5650-3550)*$K$4,2)+ROUND((B9-5650)*D12,2)),IF(AND('check your pension'!#REF!=$I$8,B9&gt;6010),(ROUND(3550*$K$3,2)+ROUND((5650-3550)*$K$4,2)+ROUND((6010-5650)*$K$5,2)+ROUND((B9-6010)*$K$6,2))))))</f>
        <v>#REF!</v>
      </c>
      <c r="H9" s="72"/>
    </row>
    <row r="10" spans="1:11" x14ac:dyDescent="0.25">
      <c r="D10" t="e">
        <f>IF(AND('check your pension'!#REF!=$I$8,B10&lt;=3550),ROUND(B10*$K$3,2),IF(AND('check your pension'!#REF!=$I$8,B10&gt;3550,B10&lt;5651),(ROUND(3550*$K$3,2)+ROUND((B10-3550)*$K$4,2)),IF(AND('check your pension'!#REF!=$I$8,B10&gt;5650,B10&lt;6011),(ROUND(3550*$K$3,2)+ROUND((5650-3550)*$K$4,2)+ROUND((B10-5650)*D13,2)),IF(AND('check your pension'!#REF!=$I$8,B10&gt;6010),(ROUND(3550*$K$3,2)+ROUND((5650-3550)*$K$4,2)+ROUND((6010-5650)*$K$5,2)+ROUND((B10-6010)*$K$6,2))))))</f>
        <v>#REF!</v>
      </c>
    </row>
  </sheetData>
  <sheetProtection algorithmName="SHA-512" hashValue="r/K2TvX0oU+6qXVFCj2Zr0LzUH7KYEv2Nm8gWJEBZ7+jmlNnJdFs94zOaWxUdyG76o0Dl0U8ns5i3MuVqtXiRQ==" saltValue="T4iWwBe1vIwe2yRpzg1mN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9051-50CC-4A08-B792-4633E3079852}">
  <dimension ref="A1:Q30"/>
  <sheetViews>
    <sheetView topLeftCell="C22" workbookViewId="0">
      <selection activeCell="K25" sqref="K25"/>
    </sheetView>
  </sheetViews>
  <sheetFormatPr defaultRowHeight="15" x14ac:dyDescent="0.25"/>
  <cols>
    <col min="1" max="1" width="24.85546875" customWidth="1"/>
    <col min="2" max="2" width="16.140625" customWidth="1"/>
    <col min="3" max="3" width="14.42578125" customWidth="1"/>
    <col min="4" max="4" width="13.85546875" customWidth="1"/>
    <col min="5" max="5" width="16.28515625" customWidth="1"/>
    <col min="6" max="6" width="12.5703125" customWidth="1"/>
    <col min="7" max="7" width="15.140625" customWidth="1"/>
    <col min="11" max="11" width="9.140625" style="135"/>
    <col min="12" max="12" width="15.5703125" style="137" customWidth="1"/>
    <col min="13" max="13" width="12.5703125" customWidth="1"/>
    <col min="14" max="14" width="15.85546875" customWidth="1"/>
    <col min="15" max="15" width="10.42578125" customWidth="1"/>
  </cols>
  <sheetData>
    <row r="1" spans="1:17" ht="48.75" customHeight="1" x14ac:dyDescent="0.25">
      <c r="A1" s="188" t="s">
        <v>89</v>
      </c>
      <c r="B1" s="188"/>
      <c r="C1" s="188"/>
      <c r="D1" s="188"/>
      <c r="E1" s="188"/>
      <c r="F1" s="188"/>
      <c r="G1" s="188"/>
      <c r="H1" s="188"/>
      <c r="P1" s="1" t="s">
        <v>12</v>
      </c>
    </row>
    <row r="2" spans="1:17" ht="69" customHeight="1" x14ac:dyDescent="0.25">
      <c r="A2" s="120" t="s">
        <v>90</v>
      </c>
      <c r="B2" s="128" t="s">
        <v>91</v>
      </c>
      <c r="C2" s="120" t="s">
        <v>92</v>
      </c>
      <c r="D2" s="120" t="s">
        <v>93</v>
      </c>
      <c r="E2" s="120" t="s">
        <v>94</v>
      </c>
      <c r="F2" s="120" t="s">
        <v>95</v>
      </c>
      <c r="G2" s="120" t="s">
        <v>96</v>
      </c>
      <c r="H2" s="121"/>
      <c r="J2" s="187" t="s">
        <v>106</v>
      </c>
      <c r="K2" s="187"/>
      <c r="L2" s="187"/>
      <c r="M2" s="187"/>
      <c r="N2" s="187"/>
      <c r="O2" s="187"/>
      <c r="P2" s="187"/>
    </row>
    <row r="3" spans="1:17" x14ac:dyDescent="0.25">
      <c r="A3" s="189" t="s">
        <v>97</v>
      </c>
      <c r="B3" s="189"/>
      <c r="C3" s="189"/>
      <c r="D3" s="189"/>
      <c r="E3" s="189"/>
      <c r="F3" s="189"/>
      <c r="G3" s="189"/>
      <c r="H3" s="121"/>
      <c r="J3" s="130" t="s">
        <v>105</v>
      </c>
      <c r="K3" s="133" t="s">
        <v>101</v>
      </c>
      <c r="L3" s="136" t="s">
        <v>104</v>
      </c>
      <c r="M3" s="130" t="s">
        <v>1</v>
      </c>
      <c r="N3" s="130" t="s">
        <v>11</v>
      </c>
      <c r="O3" s="130" t="s">
        <v>1</v>
      </c>
      <c r="P3" s="130" t="s">
        <v>0</v>
      </c>
    </row>
    <row r="4" spans="1:17" ht="15" customHeight="1" x14ac:dyDescent="0.25">
      <c r="A4" s="122" t="s">
        <v>58</v>
      </c>
      <c r="B4" s="123" t="s">
        <v>59</v>
      </c>
      <c r="C4" s="122" t="s">
        <v>60</v>
      </c>
      <c r="D4" s="123">
        <v>8.3800000000000008</v>
      </c>
      <c r="E4" s="123">
        <v>8.3800000000000008</v>
      </c>
      <c r="F4" s="123">
        <v>0</v>
      </c>
      <c r="G4" s="123" t="s">
        <v>61</v>
      </c>
      <c r="H4" s="121" t="s">
        <v>12</v>
      </c>
      <c r="J4" s="1" t="s">
        <v>2</v>
      </c>
      <c r="K4" s="134">
        <v>1430</v>
      </c>
      <c r="L4" s="136">
        <v>18973.490000000002</v>
      </c>
      <c r="M4" s="129">
        <v>20403.490000000002</v>
      </c>
      <c r="N4" s="129">
        <v>19411.11</v>
      </c>
      <c r="O4" s="129">
        <v>20841.11</v>
      </c>
      <c r="P4" s="2">
        <v>437.62</v>
      </c>
    </row>
    <row r="5" spans="1:17" x14ac:dyDescent="0.25">
      <c r="A5" s="124" t="s">
        <v>62</v>
      </c>
      <c r="B5" s="125" t="s">
        <v>63</v>
      </c>
      <c r="C5" s="124" t="s">
        <v>64</v>
      </c>
      <c r="D5" s="125">
        <v>13.4</v>
      </c>
      <c r="E5" s="125">
        <v>12.51</v>
      </c>
      <c r="F5" s="125">
        <v>0.89</v>
      </c>
      <c r="G5" s="124">
        <v>1803.14</v>
      </c>
      <c r="H5" s="121" t="s">
        <v>12</v>
      </c>
      <c r="J5" s="1" t="s">
        <v>3</v>
      </c>
      <c r="K5" s="134">
        <v>2010</v>
      </c>
      <c r="L5" s="136">
        <v>25391.86</v>
      </c>
      <c r="M5" s="129">
        <v>27401.86</v>
      </c>
      <c r="N5" s="129">
        <v>27284.14</v>
      </c>
      <c r="O5" s="129">
        <v>29294.14</v>
      </c>
      <c r="P5" s="2">
        <v>1892.28</v>
      </c>
    </row>
    <row r="6" spans="1:17" x14ac:dyDescent="0.25">
      <c r="A6" s="124" t="s">
        <v>65</v>
      </c>
      <c r="B6" s="125" t="s">
        <v>66</v>
      </c>
      <c r="C6" s="124" t="s">
        <v>67</v>
      </c>
      <c r="D6" s="125">
        <v>14.27</v>
      </c>
      <c r="E6" s="125">
        <v>12.94</v>
      </c>
      <c r="F6" s="125">
        <v>1.33</v>
      </c>
      <c r="G6" s="124">
        <v>2694.58</v>
      </c>
      <c r="H6" s="121"/>
      <c r="J6" s="1" t="s">
        <v>4</v>
      </c>
      <c r="K6" s="134">
        <v>2195</v>
      </c>
      <c r="L6" s="136">
        <v>25759.58</v>
      </c>
      <c r="M6" s="129">
        <v>27954.58</v>
      </c>
      <c r="N6" s="129">
        <v>29795.37</v>
      </c>
      <c r="O6" s="129">
        <v>31990.37</v>
      </c>
      <c r="P6" s="2">
        <v>4035.79</v>
      </c>
    </row>
    <row r="7" spans="1:17" x14ac:dyDescent="0.25">
      <c r="A7" s="126" t="s">
        <v>68</v>
      </c>
      <c r="B7" s="127" t="s">
        <v>69</v>
      </c>
      <c r="C7" s="126" t="s">
        <v>70</v>
      </c>
      <c r="D7" s="127">
        <v>16.75</v>
      </c>
      <c r="E7" s="127">
        <v>13.57</v>
      </c>
      <c r="F7" s="127">
        <v>3.18</v>
      </c>
      <c r="G7" s="126">
        <v>6442.68</v>
      </c>
      <c r="H7" s="121"/>
      <c r="J7" s="1" t="s">
        <v>5</v>
      </c>
      <c r="K7" s="134">
        <v>2455</v>
      </c>
      <c r="L7" s="136">
        <v>27313.52</v>
      </c>
      <c r="M7" s="129">
        <v>29768.52</v>
      </c>
      <c r="N7" s="129">
        <v>33324.660000000003</v>
      </c>
      <c r="O7" s="129">
        <v>35779.660000000003</v>
      </c>
      <c r="P7" s="2">
        <v>6011.15</v>
      </c>
    </row>
    <row r="8" spans="1:17" x14ac:dyDescent="0.25">
      <c r="A8" s="189" t="s">
        <v>98</v>
      </c>
      <c r="B8" s="189"/>
      <c r="C8" s="189"/>
      <c r="D8" s="189"/>
      <c r="E8" s="189"/>
      <c r="F8" s="189"/>
      <c r="G8" s="189"/>
      <c r="H8" s="121"/>
      <c r="J8" s="1" t="s">
        <v>6</v>
      </c>
      <c r="K8" s="134">
        <v>2675</v>
      </c>
      <c r="L8" s="136">
        <v>28071.24</v>
      </c>
      <c r="M8" s="129">
        <v>30746.240000000002</v>
      </c>
      <c r="N8" s="129">
        <v>36310.99</v>
      </c>
      <c r="O8" s="129">
        <v>38985.99</v>
      </c>
      <c r="P8" s="2">
        <v>8239.75</v>
      </c>
    </row>
    <row r="9" spans="1:17" x14ac:dyDescent="0.25">
      <c r="A9" s="122" t="s">
        <v>71</v>
      </c>
      <c r="B9" s="123" t="s">
        <v>59</v>
      </c>
      <c r="C9" s="122" t="s">
        <v>72</v>
      </c>
      <c r="D9" s="123">
        <v>8.4</v>
      </c>
      <c r="E9" s="123">
        <v>8.4</v>
      </c>
      <c r="F9" s="123">
        <v>0</v>
      </c>
      <c r="G9" s="123" t="s">
        <v>61</v>
      </c>
      <c r="H9" s="121"/>
      <c r="J9" s="1" t="s">
        <v>7</v>
      </c>
      <c r="K9" s="134">
        <v>2975</v>
      </c>
      <c r="L9" s="136">
        <v>29104.5</v>
      </c>
      <c r="M9" s="129">
        <v>32079.5</v>
      </c>
      <c r="N9" s="129">
        <v>40383.25</v>
      </c>
      <c r="O9" s="129">
        <v>43358.25</v>
      </c>
      <c r="P9" s="2">
        <v>11278.75</v>
      </c>
    </row>
    <row r="10" spans="1:17" x14ac:dyDescent="0.25">
      <c r="A10" s="124" t="s">
        <v>73</v>
      </c>
      <c r="B10" s="125" t="s">
        <v>74</v>
      </c>
      <c r="C10" s="124" t="s">
        <v>75</v>
      </c>
      <c r="D10" s="125">
        <v>13.48</v>
      </c>
      <c r="E10" s="125">
        <v>12.61</v>
      </c>
      <c r="F10" s="125">
        <v>0.87</v>
      </c>
      <c r="G10" s="124">
        <v>1643.43</v>
      </c>
      <c r="H10" s="121"/>
      <c r="J10" s="1" t="s">
        <v>8</v>
      </c>
      <c r="K10" s="134">
        <v>3275</v>
      </c>
      <c r="L10" s="136">
        <v>30137.759999999998</v>
      </c>
      <c r="M10" s="129">
        <v>33412.76</v>
      </c>
      <c r="N10" s="129">
        <v>44455.51</v>
      </c>
      <c r="O10" s="129">
        <v>47730.51</v>
      </c>
      <c r="P10" s="2">
        <v>14317.75</v>
      </c>
    </row>
    <row r="11" spans="1:17" x14ac:dyDescent="0.25">
      <c r="A11" s="124" t="s">
        <v>76</v>
      </c>
      <c r="B11" s="125" t="s">
        <v>66</v>
      </c>
      <c r="C11" s="124" t="s">
        <v>70</v>
      </c>
      <c r="D11" s="125">
        <v>14.35</v>
      </c>
      <c r="E11" s="125">
        <v>13.04</v>
      </c>
      <c r="F11" s="125">
        <v>1.31</v>
      </c>
      <c r="G11" s="124">
        <v>2474.59</v>
      </c>
      <c r="H11" s="121"/>
      <c r="J11" s="1" t="s">
        <v>9</v>
      </c>
      <c r="K11" s="134">
        <v>3500</v>
      </c>
      <c r="L11" s="136">
        <v>30912.7</v>
      </c>
      <c r="M11" s="129">
        <v>34412.699999999997</v>
      </c>
      <c r="N11" s="129">
        <v>47509.7</v>
      </c>
      <c r="O11" s="129">
        <v>51009.7</v>
      </c>
      <c r="P11" s="2">
        <v>16597</v>
      </c>
    </row>
    <row r="12" spans="1:17" ht="15" customHeight="1" x14ac:dyDescent="0.25">
      <c r="A12" s="126" t="s">
        <v>77</v>
      </c>
      <c r="B12" s="127" t="s">
        <v>78</v>
      </c>
      <c r="C12" s="126" t="s">
        <v>79</v>
      </c>
      <c r="D12" s="127">
        <v>19.25</v>
      </c>
      <c r="E12" s="127">
        <v>14.3</v>
      </c>
      <c r="F12" s="127">
        <v>4.95</v>
      </c>
      <c r="G12" s="126">
        <v>9350.5499999999993</v>
      </c>
      <c r="H12" s="121"/>
      <c r="J12" s="186" t="s">
        <v>102</v>
      </c>
      <c r="K12" s="186"/>
      <c r="L12" s="186"/>
      <c r="M12" s="186"/>
      <c r="N12" s="186"/>
      <c r="O12" s="186"/>
      <c r="P12" s="186"/>
      <c r="Q12" s="186"/>
    </row>
    <row r="13" spans="1:17" x14ac:dyDescent="0.25">
      <c r="A13" s="189" t="s">
        <v>99</v>
      </c>
      <c r="B13" s="189"/>
      <c r="C13" s="189"/>
      <c r="D13" s="189"/>
      <c r="E13" s="189"/>
      <c r="F13" s="189"/>
      <c r="G13" s="189"/>
      <c r="H13" s="121"/>
      <c r="J13" s="2" t="s">
        <v>2</v>
      </c>
      <c r="K13" s="134">
        <v>2820</v>
      </c>
      <c r="L13" s="136">
        <v>18168.400000000001</v>
      </c>
      <c r="M13" s="129">
        <v>20988.400000000001</v>
      </c>
      <c r="N13" s="129">
        <v>18644.43</v>
      </c>
      <c r="O13" s="131">
        <v>21464.43</v>
      </c>
      <c r="P13" s="2">
        <v>476.03</v>
      </c>
    </row>
    <row r="14" spans="1:17" x14ac:dyDescent="0.25">
      <c r="A14" s="122" t="s">
        <v>80</v>
      </c>
      <c r="B14" s="123" t="s">
        <v>59</v>
      </c>
      <c r="C14" s="122" t="s">
        <v>81</v>
      </c>
      <c r="D14" s="123">
        <v>8.52</v>
      </c>
      <c r="E14" s="123">
        <v>8.52</v>
      </c>
      <c r="F14" s="123">
        <v>0</v>
      </c>
      <c r="G14" s="123" t="s">
        <v>61</v>
      </c>
      <c r="H14" s="121"/>
      <c r="J14" s="2" t="s">
        <v>3</v>
      </c>
      <c r="K14" s="134">
        <v>4025</v>
      </c>
      <c r="L14" s="136">
        <v>24372.82</v>
      </c>
      <c r="M14" s="129">
        <v>28397.82</v>
      </c>
      <c r="N14" s="129">
        <v>26611.29</v>
      </c>
      <c r="O14" s="131">
        <v>30636.29</v>
      </c>
      <c r="P14" s="2">
        <v>2238.4699999999998</v>
      </c>
    </row>
    <row r="15" spans="1:17" ht="24.75" customHeight="1" x14ac:dyDescent="0.25">
      <c r="A15" s="124" t="s">
        <v>82</v>
      </c>
      <c r="B15" s="125" t="s">
        <v>74</v>
      </c>
      <c r="C15" s="124" t="s">
        <v>83</v>
      </c>
      <c r="D15" s="125">
        <v>13.56</v>
      </c>
      <c r="E15" s="125">
        <v>12.72</v>
      </c>
      <c r="F15" s="125">
        <v>0.84</v>
      </c>
      <c r="G15" s="124">
        <v>1474.2</v>
      </c>
      <c r="H15" s="121"/>
      <c r="J15" s="2" t="s">
        <v>4</v>
      </c>
      <c r="K15" s="134">
        <v>4370</v>
      </c>
      <c r="L15" s="136">
        <v>25072.69</v>
      </c>
      <c r="M15" s="129">
        <v>29442.69</v>
      </c>
      <c r="N15" s="129">
        <v>28892.26</v>
      </c>
      <c r="O15" s="131">
        <v>33262.26</v>
      </c>
      <c r="P15" s="2">
        <v>3819.57</v>
      </c>
    </row>
    <row r="16" spans="1:17" x14ac:dyDescent="0.25">
      <c r="A16" s="124" t="s">
        <v>84</v>
      </c>
      <c r="B16" s="125" t="s">
        <v>85</v>
      </c>
      <c r="C16" s="124" t="s">
        <v>86</v>
      </c>
      <c r="D16" s="125">
        <v>14.42</v>
      </c>
      <c r="E16" s="125">
        <v>13.15</v>
      </c>
      <c r="F16" s="125">
        <v>1.27</v>
      </c>
      <c r="G16" s="124">
        <v>2228.85</v>
      </c>
      <c r="H16" s="121"/>
      <c r="J16" s="2" t="s">
        <v>5</v>
      </c>
      <c r="K16" s="134">
        <v>4850</v>
      </c>
      <c r="L16" s="136">
        <v>25888.74</v>
      </c>
      <c r="M16" s="129">
        <v>30738.74</v>
      </c>
      <c r="N16" s="129">
        <v>32065.78</v>
      </c>
      <c r="O16" s="131">
        <v>36915.78</v>
      </c>
      <c r="P16" s="2">
        <v>6177.04</v>
      </c>
    </row>
    <row r="17" spans="1:17" x14ac:dyDescent="0.25">
      <c r="A17" s="126" t="s">
        <v>87</v>
      </c>
      <c r="B17" s="127" t="s">
        <v>69</v>
      </c>
      <c r="C17" s="126" t="s">
        <v>88</v>
      </c>
      <c r="D17" s="127">
        <v>24</v>
      </c>
      <c r="E17" s="127">
        <v>15.54</v>
      </c>
      <c r="F17" s="127">
        <v>8.4600000000000009</v>
      </c>
      <c r="G17" s="126">
        <v>14847.3</v>
      </c>
      <c r="H17" s="121"/>
      <c r="J17" s="2" t="s">
        <v>6</v>
      </c>
      <c r="K17" s="134">
        <v>5225</v>
      </c>
      <c r="L17" s="136">
        <v>26526.27</v>
      </c>
      <c r="M17" s="129">
        <v>31751.27</v>
      </c>
      <c r="N17" s="129">
        <v>34545.089999999997</v>
      </c>
      <c r="O17" s="131">
        <v>39770.089999999997</v>
      </c>
      <c r="P17" s="2">
        <v>8018.82</v>
      </c>
    </row>
    <row r="18" spans="1:17" x14ac:dyDescent="0.25">
      <c r="A18" s="190" t="s">
        <v>100</v>
      </c>
      <c r="B18" s="190"/>
      <c r="C18" s="190"/>
      <c r="D18" s="190"/>
      <c r="E18" s="190"/>
      <c r="F18" s="190"/>
      <c r="G18" s="190"/>
      <c r="H18" s="190"/>
      <c r="J18" s="2" t="s">
        <v>7</v>
      </c>
      <c r="K18" s="134">
        <v>5725</v>
      </c>
      <c r="L18" s="136">
        <v>27376.32</v>
      </c>
      <c r="M18" s="129">
        <v>33101.32</v>
      </c>
      <c r="N18" s="129">
        <v>37850.839999999997</v>
      </c>
      <c r="O18" s="131">
        <v>43575.839999999997</v>
      </c>
      <c r="P18" s="2">
        <v>10474.52</v>
      </c>
    </row>
    <row r="19" spans="1:17" x14ac:dyDescent="0.25">
      <c r="A19" s="121"/>
      <c r="B19" s="121"/>
      <c r="C19" s="121"/>
      <c r="D19" s="121"/>
      <c r="E19" s="121"/>
      <c r="F19" s="121"/>
      <c r="G19" s="121"/>
      <c r="H19" s="121"/>
      <c r="J19" s="2" t="s">
        <v>8</v>
      </c>
      <c r="K19" s="134">
        <v>6325</v>
      </c>
      <c r="L19" s="136">
        <v>28396.38</v>
      </c>
      <c r="M19" s="129">
        <v>34721.379999999997</v>
      </c>
      <c r="N19" s="129">
        <v>41817.74</v>
      </c>
      <c r="O19" s="131">
        <v>48142.74</v>
      </c>
      <c r="P19" s="2">
        <v>13421.36</v>
      </c>
    </row>
    <row r="20" spans="1:17" x14ac:dyDescent="0.25">
      <c r="J20" s="2" t="s">
        <v>9</v>
      </c>
      <c r="K20" s="134">
        <v>7000</v>
      </c>
      <c r="L20" s="136">
        <v>29543.95</v>
      </c>
      <c r="M20" s="129">
        <v>36543.949999999997</v>
      </c>
      <c r="N20" s="129">
        <v>46280.5</v>
      </c>
      <c r="O20" s="131">
        <v>53280.5</v>
      </c>
      <c r="P20" s="2">
        <v>16736.55</v>
      </c>
    </row>
    <row r="21" spans="1:17" x14ac:dyDescent="0.25">
      <c r="J21" s="186" t="s">
        <v>103</v>
      </c>
      <c r="K21" s="186"/>
      <c r="L21" s="186"/>
      <c r="M21" s="186"/>
      <c r="N21" s="186"/>
      <c r="O21" s="186"/>
      <c r="P21" s="186"/>
      <c r="Q21" s="186"/>
    </row>
    <row r="22" spans="1:17" x14ac:dyDescent="0.25">
      <c r="J22" s="132" t="s">
        <v>2</v>
      </c>
      <c r="K22" s="134">
        <v>4490</v>
      </c>
      <c r="L22" s="136">
        <v>18252</v>
      </c>
      <c r="M22" s="129">
        <v>22742</v>
      </c>
      <c r="N22" s="129">
        <v>18911.88</v>
      </c>
      <c r="O22" s="131">
        <v>23401.88</v>
      </c>
      <c r="P22" s="2">
        <v>659.88</v>
      </c>
    </row>
    <row r="23" spans="1:17" x14ac:dyDescent="0.25">
      <c r="J23" s="132" t="s">
        <v>3</v>
      </c>
      <c r="K23" s="134">
        <v>6270</v>
      </c>
      <c r="L23" s="136">
        <v>23355.54</v>
      </c>
      <c r="M23" s="129">
        <v>29625.54</v>
      </c>
      <c r="N23" s="129">
        <v>26409.24</v>
      </c>
      <c r="O23" s="131">
        <v>32679.24</v>
      </c>
      <c r="P23" s="2">
        <v>3053.7</v>
      </c>
    </row>
    <row r="24" spans="1:17" x14ac:dyDescent="0.25">
      <c r="J24" s="132" t="s">
        <v>4</v>
      </c>
      <c r="K24" s="134">
        <v>6780</v>
      </c>
      <c r="L24" s="136">
        <v>23892.57</v>
      </c>
      <c r="M24" s="129">
        <v>30672.57</v>
      </c>
      <c r="N24" s="129">
        <v>28557.360000000001</v>
      </c>
      <c r="O24" s="131">
        <v>35337.360000000001</v>
      </c>
      <c r="P24" s="2">
        <v>4664.79</v>
      </c>
    </row>
    <row r="25" spans="1:17" x14ac:dyDescent="0.25">
      <c r="J25" s="132" t="s">
        <v>5</v>
      </c>
      <c r="K25" s="134">
        <v>7500</v>
      </c>
      <c r="L25" s="136">
        <v>24650.73</v>
      </c>
      <c r="M25" s="129">
        <v>32150.73</v>
      </c>
      <c r="N25" s="129">
        <v>31590</v>
      </c>
      <c r="O25" s="131">
        <v>39090</v>
      </c>
      <c r="P25" s="2">
        <v>6939.27</v>
      </c>
    </row>
    <row r="26" spans="1:17" x14ac:dyDescent="0.25">
      <c r="J26" s="132" t="s">
        <v>6</v>
      </c>
      <c r="K26" s="134">
        <v>8070</v>
      </c>
      <c r="L26" s="136">
        <v>25250.94</v>
      </c>
      <c r="M26" s="129">
        <v>33320.94</v>
      </c>
      <c r="N26" s="129">
        <v>33990.839999999997</v>
      </c>
      <c r="O26" s="131">
        <v>42060.84</v>
      </c>
      <c r="P26" s="2">
        <v>8739.9</v>
      </c>
    </row>
    <row r="27" spans="1:17" x14ac:dyDescent="0.25">
      <c r="J27" s="132" t="s">
        <v>7</v>
      </c>
      <c r="K27" s="134">
        <v>8830</v>
      </c>
      <c r="L27" s="136">
        <v>26051.22</v>
      </c>
      <c r="M27" s="129">
        <v>34881.22</v>
      </c>
      <c r="N27" s="129">
        <v>37191.96</v>
      </c>
      <c r="O27" s="131">
        <v>46021.96</v>
      </c>
      <c r="P27" s="2">
        <v>11140.74</v>
      </c>
    </row>
    <row r="28" spans="1:17" x14ac:dyDescent="0.25">
      <c r="J28" s="132" t="s">
        <v>8</v>
      </c>
      <c r="K28" s="134">
        <v>9670</v>
      </c>
      <c r="L28" s="136">
        <v>26935.74</v>
      </c>
      <c r="M28" s="129">
        <v>36605.74</v>
      </c>
      <c r="N28" s="129">
        <v>40730.04</v>
      </c>
      <c r="O28" s="131">
        <v>50400.04</v>
      </c>
      <c r="P28" s="2">
        <v>13794.3</v>
      </c>
    </row>
    <row r="29" spans="1:17" x14ac:dyDescent="0.25">
      <c r="J29" s="132" t="s">
        <v>9</v>
      </c>
      <c r="K29" s="134">
        <v>10650</v>
      </c>
      <c r="L29" s="136">
        <v>27967.68</v>
      </c>
      <c r="M29" s="129">
        <v>38617.68</v>
      </c>
      <c r="N29" s="129">
        <v>44857.8</v>
      </c>
      <c r="O29" s="131">
        <v>55507.8</v>
      </c>
      <c r="P29" s="2">
        <v>16890.12</v>
      </c>
    </row>
    <row r="30" spans="1:17" ht="15.75" x14ac:dyDescent="0.25">
      <c r="J30" s="185"/>
      <c r="K30" s="185"/>
      <c r="L30" s="185"/>
      <c r="M30" s="185"/>
      <c r="N30" s="185"/>
      <c r="O30" s="185"/>
      <c r="P30" s="185"/>
      <c r="Q30" s="185"/>
    </row>
  </sheetData>
  <mergeCells count="9">
    <mergeCell ref="J30:Q30"/>
    <mergeCell ref="J21:Q21"/>
    <mergeCell ref="J12:Q12"/>
    <mergeCell ref="J2:P2"/>
    <mergeCell ref="A1:H1"/>
    <mergeCell ref="A3:G3"/>
    <mergeCell ref="A8:G8"/>
    <mergeCell ref="A13:G13"/>
    <mergeCell ref="A18:H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3053-BB3C-454A-B2D9-49E65D0BA60D}">
  <sheetPr>
    <pageSetUpPr fitToPage="1"/>
  </sheetPr>
  <dimension ref="A1:V32"/>
  <sheetViews>
    <sheetView topLeftCell="G1" workbookViewId="0">
      <selection activeCell="P8" sqref="P8"/>
    </sheetView>
  </sheetViews>
  <sheetFormatPr defaultRowHeight="15" x14ac:dyDescent="0.25"/>
  <cols>
    <col min="1" max="1" width="13.28515625" style="4" customWidth="1"/>
    <col min="2" max="2" width="9.140625" style="4"/>
    <col min="3" max="3" width="3.7109375" style="4" customWidth="1"/>
    <col min="4" max="4" width="18.5703125" style="4" customWidth="1"/>
    <col min="5" max="5" width="9" style="4" bestFit="1" customWidth="1"/>
    <col min="6" max="6" width="16.42578125" style="4" customWidth="1"/>
    <col min="7" max="7" width="8.42578125" style="4" bestFit="1" customWidth="1"/>
    <col min="8" max="8" width="13.5703125" style="4" customWidth="1"/>
    <col min="9" max="9" width="2" style="4" customWidth="1"/>
    <col min="10" max="10" width="22.5703125" style="4" customWidth="1"/>
    <col min="11" max="11" width="8.140625" customWidth="1"/>
    <col min="12" max="12" width="9.140625" hidden="1" customWidth="1"/>
    <col min="13" max="13" width="13.28515625" style="4" customWidth="1"/>
    <col min="14" max="14" width="9.140625" style="4"/>
    <col min="15" max="15" width="3.7109375" style="4" customWidth="1"/>
    <col min="16" max="16" width="25.85546875" style="4" bestFit="1" customWidth="1"/>
    <col min="17" max="17" width="9" style="4" bestFit="1" customWidth="1"/>
    <col min="18" max="18" width="21.140625" style="4" customWidth="1"/>
    <col min="19" max="19" width="8.42578125" style="4" bestFit="1" customWidth="1"/>
    <col min="20" max="20" width="13.5703125" style="4" customWidth="1"/>
    <col min="21" max="21" width="2" style="4" customWidth="1"/>
    <col min="22" max="22" width="22.5703125" style="4" customWidth="1"/>
  </cols>
  <sheetData>
    <row r="1" spans="1:22" ht="19.5" thickBot="1" x14ac:dyDescent="0.35">
      <c r="A1" s="192" t="s">
        <v>13</v>
      </c>
      <c r="B1" s="193"/>
      <c r="C1" s="193"/>
      <c r="D1" s="193"/>
      <c r="E1" s="193"/>
      <c r="F1" s="193"/>
      <c r="G1" s="193"/>
      <c r="H1" s="193"/>
      <c r="I1" s="193"/>
      <c r="J1" s="194"/>
      <c r="M1" s="192" t="s">
        <v>122</v>
      </c>
      <c r="N1" s="193"/>
      <c r="O1" s="193"/>
      <c r="P1" s="193"/>
      <c r="Q1" s="193"/>
      <c r="R1" s="193"/>
      <c r="S1" s="193"/>
      <c r="T1" s="193"/>
      <c r="U1" s="193"/>
      <c r="V1" s="194"/>
    </row>
    <row r="3" spans="1:22" ht="15.75" x14ac:dyDescent="0.25">
      <c r="A3" s="195" t="s">
        <v>14</v>
      </c>
      <c r="B3" s="195"/>
      <c r="C3" s="195"/>
      <c r="D3" s="195" t="s">
        <v>10</v>
      </c>
      <c r="E3" s="6"/>
      <c r="F3" s="196" t="s">
        <v>15</v>
      </c>
      <c r="G3" s="198" t="s">
        <v>16</v>
      </c>
      <c r="H3" s="200" t="s">
        <v>17</v>
      </c>
      <c r="I3" s="200"/>
      <c r="J3" s="200"/>
      <c r="M3" s="256" t="s">
        <v>14</v>
      </c>
      <c r="N3" s="257"/>
      <c r="O3" s="258"/>
      <c r="P3" s="191" t="s">
        <v>10</v>
      </c>
      <c r="Q3" s="6"/>
      <c r="R3" s="196" t="s">
        <v>133</v>
      </c>
      <c r="S3" s="198" t="s">
        <v>16</v>
      </c>
      <c r="T3" s="265" t="s">
        <v>17</v>
      </c>
      <c r="U3" s="266"/>
      <c r="V3" s="267"/>
    </row>
    <row r="4" spans="1:22" ht="45" x14ac:dyDescent="0.25">
      <c r="A4" s="191"/>
      <c r="B4" s="191"/>
      <c r="C4" s="191"/>
      <c r="D4" s="195"/>
      <c r="E4" s="7" t="s">
        <v>18</v>
      </c>
      <c r="F4" s="197"/>
      <c r="G4" s="199"/>
      <c r="H4" s="8" t="s">
        <v>19</v>
      </c>
      <c r="I4" s="9" t="s">
        <v>20</v>
      </c>
      <c r="J4" s="10" t="s">
        <v>21</v>
      </c>
      <c r="M4" s="259"/>
      <c r="N4" s="260"/>
      <c r="O4" s="261"/>
      <c r="P4" s="262"/>
      <c r="Q4" s="7" t="s">
        <v>18</v>
      </c>
      <c r="R4" s="263"/>
      <c r="S4" s="264"/>
      <c r="T4" s="8" t="s">
        <v>19</v>
      </c>
      <c r="U4" s="9" t="s">
        <v>20</v>
      </c>
      <c r="V4" s="10" t="s">
        <v>21</v>
      </c>
    </row>
    <row r="5" spans="1:22" s="113" customFormat="1" x14ac:dyDescent="0.25">
      <c r="A5" s="191">
        <v>1</v>
      </c>
      <c r="B5" s="191"/>
      <c r="C5" s="191"/>
      <c r="D5" s="5">
        <v>2</v>
      </c>
      <c r="E5" s="5"/>
      <c r="F5" s="5">
        <v>3</v>
      </c>
      <c r="G5" s="5">
        <v>4</v>
      </c>
      <c r="H5" s="153">
        <v>5</v>
      </c>
      <c r="I5" s="154" t="s">
        <v>20</v>
      </c>
      <c r="J5" s="153">
        <v>6</v>
      </c>
      <c r="M5" s="268">
        <v>1</v>
      </c>
      <c r="N5" s="269"/>
      <c r="O5" s="270"/>
      <c r="P5" s="150">
        <v>2</v>
      </c>
      <c r="Q5" s="150"/>
      <c r="R5" s="150">
        <v>3</v>
      </c>
      <c r="S5" s="150">
        <v>4</v>
      </c>
      <c r="T5" s="155">
        <v>5</v>
      </c>
      <c r="U5" s="155"/>
      <c r="V5" s="155">
        <v>6</v>
      </c>
    </row>
    <row r="6" spans="1:22" x14ac:dyDescent="0.25">
      <c r="A6" s="271" t="s">
        <v>123</v>
      </c>
      <c r="B6" s="272"/>
      <c r="C6" s="273"/>
      <c r="D6" s="56" t="s">
        <v>22</v>
      </c>
      <c r="E6" s="13">
        <v>1250</v>
      </c>
      <c r="F6" s="14"/>
      <c r="G6" s="15">
        <v>0.67</v>
      </c>
      <c r="H6" s="16" t="s">
        <v>23</v>
      </c>
      <c r="I6" s="47"/>
      <c r="J6" s="146">
        <v>13.869000000000002</v>
      </c>
      <c r="M6" s="271" t="s">
        <v>123</v>
      </c>
      <c r="N6" s="272"/>
      <c r="O6" s="273"/>
      <c r="P6" s="12" t="s">
        <v>22</v>
      </c>
      <c r="Q6" s="13">
        <v>1250</v>
      </c>
      <c r="R6" s="14"/>
      <c r="S6" s="15">
        <v>0.67</v>
      </c>
      <c r="T6" s="16" t="s">
        <v>23</v>
      </c>
      <c r="U6" s="148"/>
      <c r="V6" s="149">
        <v>13.574200000000001</v>
      </c>
    </row>
    <row r="7" spans="1:22" ht="15.75" x14ac:dyDescent="0.25">
      <c r="A7" s="204" t="s">
        <v>124</v>
      </c>
      <c r="B7" s="205"/>
      <c r="C7" s="206"/>
      <c r="D7" s="56" t="s">
        <v>24</v>
      </c>
      <c r="E7" s="13">
        <v>750</v>
      </c>
      <c r="F7" s="17">
        <v>8881</v>
      </c>
      <c r="G7" s="15">
        <v>0.55000000000000004</v>
      </c>
      <c r="H7" s="18">
        <v>17336.250000000004</v>
      </c>
      <c r="I7" s="19" t="s">
        <v>20</v>
      </c>
      <c r="J7" s="20">
        <v>11.385</v>
      </c>
      <c r="M7" s="204" t="s">
        <v>124</v>
      </c>
      <c r="N7" s="205"/>
      <c r="O7" s="206"/>
      <c r="P7" s="12" t="s">
        <v>24</v>
      </c>
      <c r="Q7" s="13">
        <v>750</v>
      </c>
      <c r="R7" s="17">
        <v>8705</v>
      </c>
      <c r="S7" s="15">
        <v>0.55000000000000004</v>
      </c>
      <c r="T7" s="18">
        <v>16967.75</v>
      </c>
      <c r="U7" s="19" t="s">
        <v>20</v>
      </c>
      <c r="V7" s="20">
        <v>11.143000000000002</v>
      </c>
    </row>
    <row r="8" spans="1:22" ht="15.75" x14ac:dyDescent="0.25">
      <c r="A8" s="204" t="s">
        <v>25</v>
      </c>
      <c r="B8" s="205"/>
      <c r="C8" s="206"/>
      <c r="D8" s="56" t="s">
        <v>26</v>
      </c>
      <c r="E8" s="13">
        <v>130</v>
      </c>
      <c r="F8" s="21">
        <v>2070</v>
      </c>
      <c r="G8" s="15">
        <v>0.33</v>
      </c>
      <c r="H8" s="18">
        <v>25875.000000000004</v>
      </c>
      <c r="I8" s="19" t="s">
        <v>20</v>
      </c>
      <c r="J8" s="20">
        <v>6.8310000000000004</v>
      </c>
      <c r="M8" s="204" t="s">
        <v>25</v>
      </c>
      <c r="N8" s="205"/>
      <c r="O8" s="206"/>
      <c r="P8" s="12" t="s">
        <v>26</v>
      </c>
      <c r="Q8" s="13">
        <v>130</v>
      </c>
      <c r="R8" s="21">
        <v>2026</v>
      </c>
      <c r="S8" s="15">
        <v>0.33</v>
      </c>
      <c r="T8" s="18">
        <v>25325</v>
      </c>
      <c r="U8" s="19" t="s">
        <v>20</v>
      </c>
      <c r="V8" s="20">
        <v>6.6858000000000004</v>
      </c>
    </row>
    <row r="9" spans="1:22" ht="25.5" x14ac:dyDescent="0.25">
      <c r="A9" s="207" t="s">
        <v>125</v>
      </c>
      <c r="B9" s="208"/>
      <c r="C9" s="209"/>
      <c r="D9" s="55" t="s">
        <v>27</v>
      </c>
      <c r="E9" s="23"/>
      <c r="F9" s="24" t="s">
        <v>28</v>
      </c>
      <c r="G9" s="25">
        <v>0.17</v>
      </c>
      <c r="H9" s="53">
        <v>26763.030000000002</v>
      </c>
      <c r="I9" s="26" t="s">
        <v>20</v>
      </c>
      <c r="J9" s="27">
        <v>3.5190000000000001</v>
      </c>
      <c r="M9" s="207" t="s">
        <v>125</v>
      </c>
      <c r="N9" s="208"/>
      <c r="O9" s="209"/>
      <c r="P9" s="22" t="s">
        <v>27</v>
      </c>
      <c r="Q9" s="23"/>
      <c r="R9" s="24" t="s">
        <v>28</v>
      </c>
      <c r="S9" s="25">
        <v>0.17</v>
      </c>
      <c r="T9" s="18">
        <v>26194.153999999999</v>
      </c>
      <c r="U9" s="26" t="s">
        <v>20</v>
      </c>
      <c r="V9" s="27">
        <v>3.4442000000000004</v>
      </c>
    </row>
    <row r="10" spans="1:22" x14ac:dyDescent="0.25">
      <c r="A10" s="201" t="s">
        <v>126</v>
      </c>
      <c r="B10" s="202"/>
      <c r="C10" s="203"/>
      <c r="D10" s="12" t="s">
        <v>29</v>
      </c>
      <c r="E10" s="28">
        <v>2400</v>
      </c>
      <c r="F10" s="29"/>
      <c r="G10" s="30">
        <v>0.35</v>
      </c>
      <c r="H10" s="31" t="s">
        <v>23</v>
      </c>
      <c r="I10" s="32"/>
      <c r="J10" s="146">
        <v>6.7654999999999994</v>
      </c>
      <c r="M10" s="201" t="s">
        <v>126</v>
      </c>
      <c r="N10" s="202"/>
      <c r="O10" s="203"/>
      <c r="P10" s="12" t="s">
        <v>29</v>
      </c>
      <c r="Q10" s="28">
        <v>2400</v>
      </c>
      <c r="R10" s="29"/>
      <c r="S10" s="30">
        <v>0.35</v>
      </c>
      <c r="T10" s="31" t="s">
        <v>23</v>
      </c>
      <c r="U10" s="32"/>
      <c r="V10" s="20">
        <v>6.6114999999999995</v>
      </c>
    </row>
    <row r="11" spans="1:22" ht="15.75" x14ac:dyDescent="0.25">
      <c r="A11" s="204" t="s">
        <v>124</v>
      </c>
      <c r="B11" s="205"/>
      <c r="C11" s="206"/>
      <c r="D11" s="12" t="s">
        <v>30</v>
      </c>
      <c r="E11" s="33">
        <v>1450</v>
      </c>
      <c r="F11" s="17">
        <v>8881</v>
      </c>
      <c r="G11" s="15">
        <v>0.28999999999999998</v>
      </c>
      <c r="H11" s="18">
        <v>16237.199999999999</v>
      </c>
      <c r="I11" s="19" t="s">
        <v>20</v>
      </c>
      <c r="J11" s="20">
        <v>5.6056999999999997</v>
      </c>
      <c r="M11" s="204" t="s">
        <v>124</v>
      </c>
      <c r="N11" s="205"/>
      <c r="O11" s="206"/>
      <c r="P11" s="12" t="s">
        <v>30</v>
      </c>
      <c r="Q11" s="33">
        <v>1450</v>
      </c>
      <c r="R11" s="17">
        <v>8705</v>
      </c>
      <c r="S11" s="15">
        <v>0.28999999999999998</v>
      </c>
      <c r="T11" s="18">
        <v>15867.599999999999</v>
      </c>
      <c r="U11" s="19" t="s">
        <v>20</v>
      </c>
      <c r="V11" s="20">
        <v>5.4780999999999995</v>
      </c>
    </row>
    <row r="12" spans="1:22" ht="15.75" x14ac:dyDescent="0.25">
      <c r="A12" s="204" t="s">
        <v>31</v>
      </c>
      <c r="B12" s="205"/>
      <c r="C12" s="206"/>
      <c r="D12" s="12" t="s">
        <v>32</v>
      </c>
      <c r="E12" s="33">
        <v>250</v>
      </c>
      <c r="F12" s="21">
        <v>1933</v>
      </c>
      <c r="G12" s="15">
        <v>0.17</v>
      </c>
      <c r="H12" s="18">
        <v>24365.464999999997</v>
      </c>
      <c r="I12" s="19" t="s">
        <v>20</v>
      </c>
      <c r="J12" s="20">
        <v>3.2861000000000002</v>
      </c>
      <c r="M12" s="204" t="s">
        <v>31</v>
      </c>
      <c r="N12" s="205"/>
      <c r="O12" s="206"/>
      <c r="P12" s="12" t="s">
        <v>32</v>
      </c>
      <c r="Q12" s="33">
        <v>250</v>
      </c>
      <c r="R12" s="21">
        <v>1889</v>
      </c>
      <c r="S12" s="15">
        <v>0.17</v>
      </c>
      <c r="T12" s="18">
        <v>23810.844999999998</v>
      </c>
      <c r="U12" s="19" t="s">
        <v>20</v>
      </c>
      <c r="V12" s="20">
        <v>3.2113</v>
      </c>
    </row>
    <row r="13" spans="1:22" ht="25.5" x14ac:dyDescent="0.25">
      <c r="A13" s="207" t="s">
        <v>125</v>
      </c>
      <c r="B13" s="208"/>
      <c r="C13" s="209"/>
      <c r="D13" s="22" t="s">
        <v>33</v>
      </c>
      <c r="E13" s="34"/>
      <c r="F13" s="24" t="s">
        <v>34</v>
      </c>
      <c r="G13" s="25">
        <v>0.09</v>
      </c>
      <c r="H13" s="53">
        <v>25186.989999999998</v>
      </c>
      <c r="I13" s="26" t="s">
        <v>20</v>
      </c>
      <c r="J13" s="27">
        <v>1.7397</v>
      </c>
      <c r="M13" s="207" t="s">
        <v>125</v>
      </c>
      <c r="N13" s="208"/>
      <c r="O13" s="209"/>
      <c r="P13" s="22" t="s">
        <v>33</v>
      </c>
      <c r="Q13" s="34"/>
      <c r="R13" s="24" t="s">
        <v>34</v>
      </c>
      <c r="S13" s="25">
        <v>0.09</v>
      </c>
      <c r="T13" s="18">
        <v>24613.67</v>
      </c>
      <c r="U13" s="26" t="s">
        <v>20</v>
      </c>
      <c r="V13" s="27">
        <v>1.7000999999999999</v>
      </c>
    </row>
    <row r="14" spans="1:22" x14ac:dyDescent="0.25">
      <c r="A14" s="210" t="s">
        <v>35</v>
      </c>
      <c r="B14" s="210"/>
      <c r="C14" s="210"/>
      <c r="D14" s="35" t="s">
        <v>36</v>
      </c>
      <c r="E14" s="28">
        <v>3550</v>
      </c>
      <c r="F14" s="36"/>
      <c r="G14" s="30">
        <v>0.24</v>
      </c>
      <c r="H14" s="31" t="s">
        <v>23</v>
      </c>
      <c r="I14" s="37"/>
      <c r="J14" s="146">
        <v>4.3175999999999997</v>
      </c>
      <c r="M14" s="277" t="s">
        <v>35</v>
      </c>
      <c r="N14" s="278"/>
      <c r="O14" s="279"/>
      <c r="P14" s="35" t="s">
        <v>36</v>
      </c>
      <c r="Q14" s="28">
        <v>3550</v>
      </c>
      <c r="R14" s="36"/>
      <c r="S14" s="30">
        <v>0.24</v>
      </c>
      <c r="T14" s="31" t="s">
        <v>23</v>
      </c>
      <c r="U14" s="37"/>
      <c r="V14" s="20">
        <v>4.2119999999999997</v>
      </c>
    </row>
    <row r="15" spans="1:22" ht="15.75" x14ac:dyDescent="0.25">
      <c r="A15" s="211"/>
      <c r="B15" s="212"/>
      <c r="C15" s="212"/>
      <c r="D15" s="12" t="s">
        <v>37</v>
      </c>
      <c r="E15" s="33">
        <v>2100</v>
      </c>
      <c r="F15" s="17">
        <v>8881</v>
      </c>
      <c r="G15" s="38">
        <v>0.2</v>
      </c>
      <c r="H15" s="18">
        <v>15327.48</v>
      </c>
      <c r="I15" s="19" t="s">
        <v>20</v>
      </c>
      <c r="J15" s="20">
        <v>3.5980000000000003</v>
      </c>
      <c r="M15" s="280"/>
      <c r="N15" s="281"/>
      <c r="O15" s="282"/>
      <c r="P15" s="12" t="s">
        <v>37</v>
      </c>
      <c r="Q15" s="33">
        <v>2100</v>
      </c>
      <c r="R15" s="17">
        <v>8705</v>
      </c>
      <c r="S15" s="38">
        <v>0.2</v>
      </c>
      <c r="T15" s="18">
        <v>14952.599999999999</v>
      </c>
      <c r="U15" s="19" t="s">
        <v>20</v>
      </c>
      <c r="V15" s="20">
        <v>3.51</v>
      </c>
    </row>
    <row r="16" spans="1:22" ht="15.75" x14ac:dyDescent="0.25">
      <c r="A16" s="211"/>
      <c r="B16" s="212"/>
      <c r="C16" s="212"/>
      <c r="D16" s="12" t="s">
        <v>38</v>
      </c>
      <c r="E16" s="33">
        <v>360</v>
      </c>
      <c r="F16" s="21">
        <v>1799</v>
      </c>
      <c r="G16" s="15">
        <v>0.12</v>
      </c>
      <c r="H16" s="18">
        <v>22883.279999999999</v>
      </c>
      <c r="I16" s="19" t="s">
        <v>20</v>
      </c>
      <c r="J16" s="20">
        <v>2.1587999999999998</v>
      </c>
      <c r="M16" s="280"/>
      <c r="N16" s="281"/>
      <c r="O16" s="282"/>
      <c r="P16" s="12" t="s">
        <v>38</v>
      </c>
      <c r="Q16" s="33">
        <v>360</v>
      </c>
      <c r="R16" s="21">
        <v>1755</v>
      </c>
      <c r="S16" s="15">
        <v>0.12</v>
      </c>
      <c r="T16" s="18">
        <v>22323.599999999999</v>
      </c>
      <c r="U16" s="19" t="s">
        <v>20</v>
      </c>
      <c r="V16" s="20">
        <v>2.1059999999999999</v>
      </c>
    </row>
    <row r="17" spans="1:22" ht="25.5" x14ac:dyDescent="0.25">
      <c r="A17" s="213"/>
      <c r="B17" s="214"/>
      <c r="C17" s="214"/>
      <c r="D17" s="12" t="s">
        <v>39</v>
      </c>
      <c r="E17" s="33"/>
      <c r="F17" s="39" t="s">
        <v>40</v>
      </c>
      <c r="G17" s="14">
        <v>0.06</v>
      </c>
      <c r="H17" s="53">
        <v>23660.448</v>
      </c>
      <c r="I17" s="26" t="s">
        <v>20</v>
      </c>
      <c r="J17" s="27">
        <v>1.0793999999999999</v>
      </c>
      <c r="M17" s="283"/>
      <c r="N17" s="284"/>
      <c r="O17" s="285"/>
      <c r="P17" s="12" t="s">
        <v>39</v>
      </c>
      <c r="Q17" s="33"/>
      <c r="R17" s="39" t="s">
        <v>40</v>
      </c>
      <c r="S17" s="14">
        <v>0.06</v>
      </c>
      <c r="T17" s="18">
        <v>23081.759999999998</v>
      </c>
      <c r="U17" s="26" t="s">
        <v>20</v>
      </c>
      <c r="V17" s="27">
        <v>1.0529999999999999</v>
      </c>
    </row>
    <row r="18" spans="1:22" ht="15.75" x14ac:dyDescent="0.25">
      <c r="A18" s="229"/>
      <c r="B18" s="230"/>
      <c r="C18" s="230"/>
      <c r="D18" s="230"/>
      <c r="E18" s="230"/>
      <c r="F18" s="230"/>
      <c r="G18" s="231"/>
      <c r="H18" s="247" t="s">
        <v>17</v>
      </c>
      <c r="I18" s="247"/>
      <c r="J18" s="247"/>
      <c r="M18" s="229"/>
      <c r="N18" s="230"/>
      <c r="O18" s="230"/>
      <c r="P18" s="230"/>
      <c r="Q18" s="230"/>
      <c r="R18" s="230"/>
      <c r="S18" s="231"/>
      <c r="T18" s="250" t="s">
        <v>17</v>
      </c>
      <c r="U18" s="251"/>
      <c r="V18" s="252"/>
    </row>
    <row r="19" spans="1:22" x14ac:dyDescent="0.25">
      <c r="A19" s="235" t="s">
        <v>41</v>
      </c>
      <c r="B19" s="219"/>
      <c r="C19" s="236"/>
      <c r="D19" s="224" t="s">
        <v>42</v>
      </c>
      <c r="E19" s="40"/>
      <c r="F19" s="17">
        <v>8881</v>
      </c>
      <c r="G19" s="248">
        <v>0.18</v>
      </c>
      <c r="H19" s="81">
        <v>2.9663999999999997</v>
      </c>
      <c r="I19" s="82"/>
      <c r="J19" s="83"/>
      <c r="M19" s="253" t="s">
        <v>41</v>
      </c>
      <c r="N19" s="216"/>
      <c r="O19" s="254"/>
      <c r="P19" s="255" t="s">
        <v>42</v>
      </c>
      <c r="Q19" s="40"/>
      <c r="R19" s="17">
        <v>8705</v>
      </c>
      <c r="S19" s="241">
        <v>0.18</v>
      </c>
      <c r="T19" s="81">
        <v>2.8871999999999995</v>
      </c>
      <c r="U19" s="82"/>
      <c r="V19" s="83"/>
    </row>
    <row r="20" spans="1:22" x14ac:dyDescent="0.25">
      <c r="A20" s="235"/>
      <c r="B20" s="219"/>
      <c r="C20" s="236"/>
      <c r="D20" s="224"/>
      <c r="E20" s="41"/>
      <c r="F20" s="21">
        <v>1648</v>
      </c>
      <c r="G20" s="248"/>
      <c r="H20" s="84"/>
      <c r="I20" s="85"/>
      <c r="J20" s="86"/>
      <c r="M20" s="235"/>
      <c r="N20" s="219"/>
      <c r="O20" s="236"/>
      <c r="P20" s="224"/>
      <c r="Q20" s="41"/>
      <c r="R20" s="21">
        <v>1604</v>
      </c>
      <c r="S20" s="242"/>
      <c r="T20" s="84"/>
      <c r="U20" s="85"/>
      <c r="V20" s="86"/>
    </row>
    <row r="21" spans="1:22" ht="25.5" x14ac:dyDescent="0.25">
      <c r="A21" s="237"/>
      <c r="B21" s="238"/>
      <c r="C21" s="239"/>
      <c r="D21" s="240"/>
      <c r="E21" s="40"/>
      <c r="F21" s="42" t="s">
        <v>43</v>
      </c>
      <c r="G21" s="249"/>
      <c r="H21" s="87"/>
      <c r="I21" s="88"/>
      <c r="J21" s="89"/>
      <c r="M21" s="237"/>
      <c r="N21" s="238"/>
      <c r="O21" s="239"/>
      <c r="P21" s="240"/>
      <c r="Q21" s="40"/>
      <c r="R21" s="42" t="s">
        <v>43</v>
      </c>
      <c r="S21" s="243"/>
      <c r="T21" s="87"/>
      <c r="U21" s="88"/>
      <c r="V21" s="89"/>
    </row>
    <row r="22" spans="1:22" x14ac:dyDescent="0.25">
      <c r="A22" s="232" t="s">
        <v>44</v>
      </c>
      <c r="B22" s="233"/>
      <c r="C22" s="234"/>
      <c r="D22" s="224" t="s">
        <v>42</v>
      </c>
      <c r="E22" s="43"/>
      <c r="F22" s="44">
        <v>8881</v>
      </c>
      <c r="G22" s="241">
        <v>0.15</v>
      </c>
      <c r="H22" s="81">
        <v>2.2665000000000002</v>
      </c>
      <c r="I22" s="82"/>
      <c r="J22" s="83"/>
      <c r="M22" s="232" t="s">
        <v>44</v>
      </c>
      <c r="N22" s="233"/>
      <c r="O22" s="234"/>
      <c r="P22" s="288" t="s">
        <v>42</v>
      </c>
      <c r="Q22" s="43"/>
      <c r="R22" s="44">
        <v>8705</v>
      </c>
      <c r="S22" s="241">
        <v>0.15</v>
      </c>
      <c r="T22" s="81">
        <v>2.2004999999999999</v>
      </c>
      <c r="U22" s="82"/>
      <c r="V22" s="83"/>
    </row>
    <row r="23" spans="1:22" x14ac:dyDescent="0.25">
      <c r="A23" s="235"/>
      <c r="B23" s="219"/>
      <c r="C23" s="236"/>
      <c r="D23" s="224"/>
      <c r="E23" s="41"/>
      <c r="F23" s="21">
        <v>1511</v>
      </c>
      <c r="G23" s="242"/>
      <c r="H23" s="84"/>
      <c r="I23" s="85"/>
      <c r="J23" s="86"/>
      <c r="M23" s="235"/>
      <c r="N23" s="219"/>
      <c r="O23" s="236"/>
      <c r="P23" s="224"/>
      <c r="Q23" s="41"/>
      <c r="R23" s="21">
        <v>1467</v>
      </c>
      <c r="S23" s="242"/>
      <c r="T23" s="84"/>
      <c r="U23" s="85"/>
      <c r="V23" s="86"/>
    </row>
    <row r="24" spans="1:22" ht="25.5" x14ac:dyDescent="0.25">
      <c r="A24" s="237"/>
      <c r="B24" s="238"/>
      <c r="C24" s="239"/>
      <c r="D24" s="240"/>
      <c r="E24" s="40"/>
      <c r="F24" s="42" t="s">
        <v>45</v>
      </c>
      <c r="G24" s="243"/>
      <c r="H24" s="87"/>
      <c r="I24" s="88"/>
      <c r="J24" s="89"/>
      <c r="M24" s="237"/>
      <c r="N24" s="238"/>
      <c r="O24" s="239"/>
      <c r="P24" s="240"/>
      <c r="Q24" s="40"/>
      <c r="R24" s="42" t="s">
        <v>45</v>
      </c>
      <c r="S24" s="243"/>
      <c r="T24" s="87"/>
      <c r="U24" s="88"/>
      <c r="V24" s="89"/>
    </row>
    <row r="25" spans="1:22" x14ac:dyDescent="0.25">
      <c r="A25" s="232" t="s">
        <v>46</v>
      </c>
      <c r="B25" s="233"/>
      <c r="C25" s="234"/>
      <c r="D25" s="224" t="s">
        <v>42</v>
      </c>
      <c r="E25" s="43"/>
      <c r="F25" s="44">
        <v>8881</v>
      </c>
      <c r="G25" s="244">
        <v>0.1</v>
      </c>
      <c r="H25" s="81">
        <v>1.1100000000000001</v>
      </c>
      <c r="I25" s="82"/>
      <c r="J25" s="83"/>
      <c r="M25" s="232" t="s">
        <v>46</v>
      </c>
      <c r="N25" s="233"/>
      <c r="O25" s="234"/>
      <c r="P25" s="288" t="s">
        <v>42</v>
      </c>
      <c r="Q25" s="43"/>
      <c r="R25" s="44">
        <v>8705</v>
      </c>
      <c r="S25" s="244">
        <v>0.1</v>
      </c>
      <c r="T25" s="81">
        <v>1.0660000000000001</v>
      </c>
      <c r="U25" s="82"/>
      <c r="V25" s="83"/>
    </row>
    <row r="26" spans="1:22" x14ac:dyDescent="0.25">
      <c r="A26" s="235"/>
      <c r="B26" s="219"/>
      <c r="C26" s="236"/>
      <c r="D26" s="224"/>
      <c r="E26" s="41"/>
      <c r="F26" s="21">
        <v>1110</v>
      </c>
      <c r="G26" s="245"/>
      <c r="H26" s="84"/>
      <c r="I26" s="85"/>
      <c r="J26" s="86"/>
      <c r="M26" s="235"/>
      <c r="N26" s="219"/>
      <c r="O26" s="236"/>
      <c r="P26" s="224"/>
      <c r="Q26" s="41"/>
      <c r="R26" s="21">
        <v>1066</v>
      </c>
      <c r="S26" s="245"/>
      <c r="T26" s="84"/>
      <c r="U26" s="85"/>
      <c r="V26" s="86"/>
    </row>
    <row r="27" spans="1:22" ht="25.5" x14ac:dyDescent="0.25">
      <c r="A27" s="235"/>
      <c r="B27" s="219"/>
      <c r="C27" s="236"/>
      <c r="D27" s="240"/>
      <c r="E27" s="40"/>
      <c r="F27" s="42" t="s">
        <v>47</v>
      </c>
      <c r="G27" s="246"/>
      <c r="H27" s="87"/>
      <c r="I27" s="88"/>
      <c r="J27" s="89"/>
      <c r="M27" s="286"/>
      <c r="N27" s="222"/>
      <c r="O27" s="287"/>
      <c r="P27" s="240"/>
      <c r="Q27" s="40"/>
      <c r="R27" s="42" t="s">
        <v>47</v>
      </c>
      <c r="S27" s="246"/>
      <c r="T27" s="87"/>
      <c r="U27" s="88"/>
      <c r="V27" s="89"/>
    </row>
    <row r="28" spans="1:22" x14ac:dyDescent="0.25">
      <c r="A28" s="215" t="s">
        <v>48</v>
      </c>
      <c r="B28" s="216"/>
      <c r="C28" s="217"/>
      <c r="D28" s="224" t="s">
        <v>42</v>
      </c>
      <c r="E28" s="43"/>
      <c r="F28" s="44">
        <v>8881</v>
      </c>
      <c r="G28" s="226">
        <v>7.0000000000000007E-2</v>
      </c>
      <c r="H28" s="81">
        <v>0.44240000000000002</v>
      </c>
      <c r="I28" s="82"/>
      <c r="J28" s="83"/>
      <c r="M28" s="215" t="s">
        <v>48</v>
      </c>
      <c r="N28" s="216"/>
      <c r="O28" s="217"/>
      <c r="P28" s="274" t="s">
        <v>42</v>
      </c>
      <c r="Q28" s="43"/>
      <c r="R28" s="44">
        <v>8705</v>
      </c>
      <c r="S28" s="241">
        <v>7.0000000000000007E-2</v>
      </c>
      <c r="T28" s="81">
        <v>0.41160000000000002</v>
      </c>
      <c r="U28" s="82"/>
      <c r="V28" s="83"/>
    </row>
    <row r="29" spans="1:22" x14ac:dyDescent="0.25">
      <c r="A29" s="218"/>
      <c r="B29" s="219"/>
      <c r="C29" s="220"/>
      <c r="D29" s="224"/>
      <c r="E29" s="40"/>
      <c r="F29" s="21">
        <v>632</v>
      </c>
      <c r="G29" s="227"/>
      <c r="H29" s="84"/>
      <c r="I29" s="85"/>
      <c r="J29" s="86"/>
      <c r="M29" s="218"/>
      <c r="N29" s="219"/>
      <c r="O29" s="220"/>
      <c r="P29" s="275"/>
      <c r="Q29" s="40"/>
      <c r="R29" s="21">
        <v>588</v>
      </c>
      <c r="S29" s="242"/>
      <c r="T29" s="84"/>
      <c r="U29" s="85"/>
      <c r="V29" s="86"/>
    </row>
    <row r="30" spans="1:22" ht="25.5" x14ac:dyDescent="0.25">
      <c r="A30" s="221"/>
      <c r="B30" s="222"/>
      <c r="C30" s="223"/>
      <c r="D30" s="225"/>
      <c r="E30" s="147"/>
      <c r="F30" s="42" t="s">
        <v>49</v>
      </c>
      <c r="G30" s="228"/>
      <c r="H30" s="87"/>
      <c r="I30" s="88"/>
      <c r="J30" s="89"/>
      <c r="M30" s="221"/>
      <c r="N30" s="222"/>
      <c r="O30" s="223"/>
      <c r="P30" s="276"/>
      <c r="Q30" s="147"/>
      <c r="R30" s="42" t="s">
        <v>49</v>
      </c>
      <c r="S30" s="243"/>
      <c r="T30" s="87"/>
      <c r="U30" s="88"/>
      <c r="V30" s="89"/>
    </row>
    <row r="32" spans="1:22" x14ac:dyDescent="0.25">
      <c r="A32" s="45" t="s">
        <v>12</v>
      </c>
      <c r="F32" s="4" t="s">
        <v>12</v>
      </c>
      <c r="G32" s="46" t="s">
        <v>12</v>
      </c>
      <c r="M32" s="45" t="s">
        <v>50</v>
      </c>
      <c r="R32" s="4" t="s">
        <v>12</v>
      </c>
      <c r="S32" s="46" t="s">
        <v>12</v>
      </c>
    </row>
  </sheetData>
  <sheetProtection algorithmName="SHA-512" hashValue="VA6Sh2aYSqswOX9z+4KAZKhI2QnVdby1RWTw1JBgoCYrsGQimLr0bcOmkfuit0zrzt4drwsWkNI9APfqCx9yUA==" saltValue="t2FMmfcn4ywZyq+4b3Wkow==" spinCount="100000" sheet="1" objects="1" scenarios="1"/>
  <mergeCells count="60">
    <mergeCell ref="M28:O30"/>
    <mergeCell ref="P28:P30"/>
    <mergeCell ref="S28:S30"/>
    <mergeCell ref="A6:C6"/>
    <mergeCell ref="A7:C7"/>
    <mergeCell ref="A8:C8"/>
    <mergeCell ref="A9:C9"/>
    <mergeCell ref="M13:O13"/>
    <mergeCell ref="M14:O17"/>
    <mergeCell ref="M18:S18"/>
    <mergeCell ref="M25:O27"/>
    <mergeCell ref="P25:P27"/>
    <mergeCell ref="S25:S27"/>
    <mergeCell ref="M22:O24"/>
    <mergeCell ref="P22:P24"/>
    <mergeCell ref="S22:S24"/>
    <mergeCell ref="T18:V18"/>
    <mergeCell ref="M19:O21"/>
    <mergeCell ref="P19:P21"/>
    <mergeCell ref="S19:S21"/>
    <mergeCell ref="M1:V1"/>
    <mergeCell ref="M3:O4"/>
    <mergeCell ref="P3:P4"/>
    <mergeCell ref="R3:R4"/>
    <mergeCell ref="S3:S4"/>
    <mergeCell ref="T3:V3"/>
    <mergeCell ref="M5:O5"/>
    <mergeCell ref="M6:O6"/>
    <mergeCell ref="M7:O7"/>
    <mergeCell ref="M8:O8"/>
    <mergeCell ref="M9:O9"/>
    <mergeCell ref="M10:O10"/>
    <mergeCell ref="M11:O11"/>
    <mergeCell ref="M12:O12"/>
    <mergeCell ref="A28:C30"/>
    <mergeCell ref="D28:D30"/>
    <mergeCell ref="G28:G30"/>
    <mergeCell ref="A18:G18"/>
    <mergeCell ref="A22:C24"/>
    <mergeCell ref="D22:D24"/>
    <mergeCell ref="G22:G24"/>
    <mergeCell ref="A25:C27"/>
    <mergeCell ref="D25:D27"/>
    <mergeCell ref="G25:G27"/>
    <mergeCell ref="H18:J18"/>
    <mergeCell ref="A19:C21"/>
    <mergeCell ref="D19:D21"/>
    <mergeCell ref="G19:G21"/>
    <mergeCell ref="A10:C10"/>
    <mergeCell ref="A11:C11"/>
    <mergeCell ref="A12:C12"/>
    <mergeCell ref="A13:C13"/>
    <mergeCell ref="A14:C17"/>
    <mergeCell ref="A5:C5"/>
    <mergeCell ref="A1:J1"/>
    <mergeCell ref="A3:C4"/>
    <mergeCell ref="D3:D4"/>
    <mergeCell ref="F3:F4"/>
    <mergeCell ref="G3:G4"/>
    <mergeCell ref="H3:J3"/>
  </mergeCells>
  <pageMargins left="0.23622047244094491" right="0.23622047244094491" top="0.35433070866141736" bottom="0.35433070866141736" header="0.19685039370078741" footer="0.11811023622047245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5806-8717-4818-A340-522AC6BE2CB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check your pension</vt:lpstr>
      <vt:lpstr>Sheet1</vt:lpstr>
      <vt:lpstr>86-93</vt:lpstr>
      <vt:lpstr>93-98</vt:lpstr>
      <vt:lpstr>98-2002</vt:lpstr>
      <vt:lpstr>100%da-july 23</vt:lpstr>
      <vt:lpstr>DA Chart-1.8.23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jagadeesh js</dc:creator>
  <cp:lastModifiedBy>Thriveni B</cp:lastModifiedBy>
  <cp:lastPrinted>2023-08-06T07:28:36Z</cp:lastPrinted>
  <dcterms:created xsi:type="dcterms:W3CDTF">2023-07-31T17:03:29Z</dcterms:created>
  <dcterms:modified xsi:type="dcterms:W3CDTF">2024-07-18T23:54:46Z</dcterms:modified>
</cp:coreProperties>
</file>