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5a523af8d0231e/Desktop/WEB SITE-MATERIALS/Pension^J salary calculation packages/"/>
    </mc:Choice>
  </mc:AlternateContent>
  <xr:revisionPtr revIDLastSave="117" documentId="13_ncr:1_{D3816498-1CF9-4378-A848-558650D76983}" xr6:coauthVersionLast="47" xr6:coauthVersionMax="47" xr10:uidLastSave="{C3687EEB-A374-457C-A2AF-3E329A88FC91}"/>
  <bookViews>
    <workbookView xWindow="-120" yWindow="-120" windowWidth="20730" windowHeight="11160" tabRatio="695" activeTab="1" xr2:uid="{00000000-000D-0000-FFFF-FFFF00000000}"/>
  </bookViews>
  <sheets>
    <sheet name="INDEX" sheetId="33" r:id="rId1"/>
    <sheet name="INPUT SHEET" sheetId="34" r:id="rId2"/>
    <sheet name="Data for last 10 months" sheetId="18" r:id="rId3"/>
    <sheet name="Pension_Gratuity calculation" sheetId="45" r:id="rId4"/>
    <sheet name="COMTN" sheetId="46" state="hidden" r:id="rId5"/>
  </sheets>
  <definedNames>
    <definedName name="_xlnm._FilterDatabase" localSheetId="1" hidden="1">'INPUT SHEET'!$C$37:$C$66</definedName>
    <definedName name="_xlnm.Print_Area" localSheetId="2">'Data for last 10 months'!$A$2:$F$12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4" l="1"/>
  <c r="G15" i="34"/>
  <c r="G16" i="34"/>
  <c r="G17" i="34"/>
  <c r="G18" i="34"/>
  <c r="G19" i="34"/>
  <c r="G20" i="34"/>
  <c r="G21" i="34"/>
  <c r="G22" i="34"/>
  <c r="G13" i="34"/>
  <c r="C9" i="34"/>
  <c r="B15" i="45" l="1"/>
  <c r="A4" i="18"/>
  <c r="C4" i="18" s="1"/>
  <c r="A5" i="18"/>
  <c r="B5" i="18" s="1"/>
  <c r="A6" i="18"/>
  <c r="B6" i="18" s="1"/>
  <c r="A7" i="18"/>
  <c r="B7" i="18" s="1"/>
  <c r="A8" i="18"/>
  <c r="C8" i="18" s="1"/>
  <c r="A9" i="18"/>
  <c r="C9" i="18" s="1"/>
  <c r="A10" i="18"/>
  <c r="B10" i="18" s="1"/>
  <c r="A11" i="18"/>
  <c r="D11" i="18" s="1"/>
  <c r="A12" i="18"/>
  <c r="D12" i="18" s="1"/>
  <c r="A3" i="18"/>
  <c r="E3" i="18" s="1"/>
  <c r="B9" i="45"/>
  <c r="B12" i="18" l="1"/>
  <c r="D8" i="18"/>
  <c r="D4" i="18"/>
  <c r="C3" i="18"/>
  <c r="B3" i="18"/>
  <c r="E9" i="18"/>
  <c r="B8" i="18"/>
  <c r="B4" i="18"/>
  <c r="E12" i="18"/>
  <c r="B9" i="18"/>
  <c r="E5" i="18"/>
  <c r="C12" i="18"/>
  <c r="E8" i="18"/>
  <c r="E4" i="18"/>
  <c r="B11" i="18"/>
  <c r="E7" i="18"/>
  <c r="E6" i="18"/>
  <c r="D3" i="18"/>
  <c r="E10" i="18"/>
  <c r="D9" i="18"/>
  <c r="D7" i="18"/>
  <c r="D6" i="18"/>
  <c r="D5" i="18"/>
  <c r="C11" i="18"/>
  <c r="E11" i="18"/>
  <c r="D10" i="18"/>
  <c r="C7" i="18"/>
  <c r="C6" i="18"/>
  <c r="C5" i="18"/>
  <c r="C10" i="18"/>
  <c r="F8" i="18" l="1"/>
  <c r="G8" i="18" s="1"/>
  <c r="H8" i="18" s="1"/>
  <c r="F3" i="18"/>
  <c r="G3" i="18" s="1"/>
  <c r="H3" i="18" s="1"/>
  <c r="F9" i="18"/>
  <c r="G9" i="18" s="1"/>
  <c r="F5" i="18"/>
  <c r="G5" i="18" s="1"/>
  <c r="H5" i="18" s="1"/>
  <c r="F4" i="18"/>
  <c r="G4" i="18" s="1"/>
  <c r="F7" i="18"/>
  <c r="G7" i="18" s="1"/>
  <c r="F6" i="18"/>
  <c r="G6" i="18" s="1"/>
  <c r="D13" i="18"/>
  <c r="B13" i="18"/>
  <c r="C13" i="18"/>
  <c r="E13" i="18"/>
  <c r="F12" i="18"/>
  <c r="G12" i="18" s="1"/>
  <c r="F11" i="18"/>
  <c r="G11" i="18" s="1"/>
  <c r="F10" i="18"/>
  <c r="G10" i="18" s="1"/>
  <c r="Y32" i="34"/>
  <c r="Y31" i="34"/>
  <c r="Y26" i="34"/>
  <c r="Y24" i="34"/>
  <c r="Y22" i="34"/>
  <c r="H6" i="18" l="1"/>
  <c r="H9" i="18"/>
  <c r="H7" i="18"/>
  <c r="H4" i="18"/>
  <c r="B28" i="45"/>
  <c r="F13" i="18"/>
  <c r="C7" i="45" s="1"/>
  <c r="G13" i="18"/>
  <c r="H10" i="18"/>
  <c r="H12" i="18"/>
  <c r="H11" i="18"/>
  <c r="B26" i="45" l="1"/>
  <c r="H13" i="18"/>
  <c r="B32" i="45"/>
  <c r="A4" i="45"/>
  <c r="B20" i="45" s="1"/>
  <c r="A20" i="45"/>
  <c r="B4" i="45"/>
  <c r="B24" i="45" l="1"/>
  <c r="B7" i="45"/>
  <c r="B8" i="45" s="1"/>
  <c r="C8" i="45" s="1"/>
  <c r="D23" i="45"/>
  <c r="B23" i="45"/>
  <c r="B22" i="45" s="1"/>
  <c r="C23" i="45"/>
  <c r="C22" i="45" s="1"/>
  <c r="D22" i="45" l="1"/>
  <c r="E29" i="45" l="1"/>
  <c r="B29" i="45" s="1"/>
  <c r="B27" i="45" l="1"/>
  <c r="B30" i="45" s="1"/>
  <c r="C9" i="45" l="1"/>
  <c r="C10" i="45" s="1"/>
  <c r="C11" i="45"/>
  <c r="C15" i="45" s="1"/>
  <c r="C13" i="45"/>
  <c r="B47" i="45" l="1"/>
  <c r="C12" i="45"/>
  <c r="C14" i="45"/>
</calcChain>
</file>

<file path=xl/sharedStrings.xml><?xml version="1.0" encoding="utf-8"?>
<sst xmlns="http://schemas.openxmlformats.org/spreadsheetml/2006/main" count="183" uniqueCount="123">
  <si>
    <t>NEW BASIC</t>
  </si>
  <si>
    <t>DA</t>
  </si>
  <si>
    <t>OLD BASIC</t>
  </si>
  <si>
    <t xml:space="preserve"> </t>
  </si>
  <si>
    <t>SCALE</t>
  </si>
  <si>
    <t>Month</t>
  </si>
  <si>
    <t>BASIC</t>
  </si>
  <si>
    <t>FPP</t>
  </si>
  <si>
    <t>PQP</t>
  </si>
  <si>
    <t>STAG.</t>
  </si>
  <si>
    <t>SCALE-1</t>
  </si>
  <si>
    <t>SCALE-2</t>
  </si>
  <si>
    <t>SCALE-3</t>
  </si>
  <si>
    <t>A</t>
  </si>
  <si>
    <t>SCALE-4</t>
  </si>
  <si>
    <t>SI-4</t>
  </si>
  <si>
    <t>SI-1</t>
  </si>
  <si>
    <t>SI-2</t>
  </si>
  <si>
    <t>SI-3</t>
  </si>
  <si>
    <t>SI-5</t>
  </si>
  <si>
    <t>NEW INCREMENT</t>
  </si>
  <si>
    <t>STAGE</t>
  </si>
  <si>
    <t>Basic Pension</t>
  </si>
  <si>
    <t>Pension Commuted</t>
  </si>
  <si>
    <t>SI-6</t>
  </si>
  <si>
    <t>OLD INCREMENT</t>
  </si>
  <si>
    <t>Basic pension after commutation</t>
  </si>
  <si>
    <t>DATE OF RETIREMENT</t>
  </si>
  <si>
    <t>DATE OF JOINING THE BANK</t>
  </si>
  <si>
    <t>GRATUITY AS PER ACT</t>
  </si>
  <si>
    <t>GRATUITY AS PER CBOSR</t>
  </si>
  <si>
    <t>SUB TOT</t>
  </si>
  <si>
    <t>Years</t>
  </si>
  <si>
    <t>Months</t>
  </si>
  <si>
    <t>Days</t>
  </si>
  <si>
    <t>Acutal service for Gratuity (CBOSR)</t>
  </si>
  <si>
    <t>Acutal service for Gratuity (ACT)</t>
  </si>
  <si>
    <t>Max. Gratuity payable under ACT</t>
  </si>
  <si>
    <t xml:space="preserve">GRATUITY CALCULATION
 </t>
  </si>
  <si>
    <t xml:space="preserve">PENSION FROM  </t>
  </si>
  <si>
    <r>
      <rPr>
        <sz val="14"/>
        <color rgb="FFFF0000"/>
        <rFont val="Calibri"/>
        <family val="2"/>
        <scheme val="minor"/>
      </rPr>
      <t>Gratuity as per act*</t>
    </r>
    <r>
      <rPr>
        <sz val="14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Paid on completion of 5 years of continuous service</t>
    </r>
    <r>
      <rPr>
        <sz val="11"/>
        <color theme="1"/>
        <rFont val="Calibri"/>
        <family val="2"/>
        <scheme val="minor"/>
      </rPr>
      <t xml:space="preserve">
Upto 5 years : Nil
Above 5 years:
</t>
    </r>
    <r>
      <rPr>
        <sz val="11"/>
        <color rgb="FFFF0000"/>
        <rFont val="Calibri"/>
        <family val="2"/>
        <scheme val="minor"/>
      </rPr>
      <t>*BP+DA+FPA+PQA. * 15* No. of years /26*</t>
    </r>
    <r>
      <rPr>
        <sz val="11"/>
        <color theme="1"/>
        <rFont val="Calibri"/>
        <family val="2"/>
        <scheme val="minor"/>
      </rPr>
      <t xml:space="preserve">
Fraction in excess of 6 months = Full year
</t>
    </r>
    <r>
      <rPr>
        <b/>
        <sz val="11"/>
        <rFont val="Calibri"/>
        <family val="2"/>
        <scheme val="minor"/>
      </rPr>
      <t>Maximum- 20 lakhs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rgb="FFFF0000"/>
        <rFont val="Calibri"/>
        <family val="2"/>
        <scheme val="minor"/>
      </rPr>
      <t>*Gratuity as per CBOSR*</t>
    </r>
    <r>
      <rPr>
        <sz val="11"/>
        <color theme="1"/>
        <rFont val="Calibri"/>
        <family val="2"/>
        <scheme val="minor"/>
      </rPr>
      <t xml:space="preserve">
Paid on completion of 10 years of continuous service
BP+FPA+PQA. * No of years 
( No DA component)
Upto 10 years: Nil
Above 10 years upto 15 years: 1 month for each completed year.
</t>
    </r>
    <r>
      <rPr>
        <b/>
        <sz val="11"/>
        <color theme="1"/>
        <rFont val="Calibri"/>
        <family val="2"/>
        <scheme val="minor"/>
      </rPr>
      <t xml:space="preserve">Above 15 years upto 30 years. : MINIMUM  15 months
For exceeding 30 years: 1/2 a month for each completed year of service
Fraction in excess of 6 months or more, amount is paid on prorata
</t>
    </r>
  </si>
  <si>
    <t xml:space="preserve">Stagnation Increments  </t>
  </si>
  <si>
    <r>
      <t xml:space="preserve">PQP
</t>
    </r>
    <r>
      <rPr>
        <b/>
        <sz val="14"/>
        <color rgb="FFFF0000"/>
        <rFont val="Calibri"/>
        <family val="2"/>
        <scheme val="minor"/>
      </rPr>
      <t>0</t>
    </r>
    <r>
      <rPr>
        <b/>
        <sz val="14"/>
        <rFont val="Calibri"/>
        <family val="2"/>
        <scheme val="minor"/>
      </rPr>
      <t xml:space="preserve"> (If no PQP)
</t>
    </r>
    <r>
      <rPr>
        <b/>
        <sz val="12"/>
        <color rgb="FFFF0000"/>
        <rFont val="Calibri"/>
        <family val="2"/>
        <scheme val="minor"/>
      </rPr>
      <t xml:space="preserve"> </t>
    </r>
  </si>
  <si>
    <r>
      <rPr>
        <b/>
        <sz val="14"/>
        <rFont val="Calibri"/>
        <family val="2"/>
        <scheme val="minor"/>
      </rPr>
      <t xml:space="preserve">SCALE </t>
    </r>
    <r>
      <rPr>
        <b/>
        <sz val="12"/>
        <rFont val="Calibri"/>
        <family val="2"/>
        <scheme val="minor"/>
      </rPr>
      <t xml:space="preserve">
</t>
    </r>
  </si>
  <si>
    <t xml:space="preserve"> PENSION CALCULATION</t>
  </si>
  <si>
    <r>
      <t xml:space="preserve">BASIC  </t>
    </r>
    <r>
      <rPr>
        <b/>
        <sz val="12"/>
        <color rgb="FFFF0000"/>
        <rFont val="Calibri"/>
        <family val="2"/>
        <scheme val="minor"/>
      </rPr>
      <t xml:space="preserve"> </t>
    </r>
  </si>
  <si>
    <t>See adjacent charts</t>
  </si>
  <si>
    <r>
      <t xml:space="preserve">PENSION, COMMUTATION &amp; GRATUITY CALCULATION SHEET 
FOR RETIREES 
</t>
    </r>
    <r>
      <rPr>
        <b/>
        <sz val="20"/>
        <color theme="7"/>
        <rFont val="Calibri"/>
        <family val="2"/>
        <scheme val="minor"/>
      </rPr>
      <t>Developed by</t>
    </r>
    <r>
      <rPr>
        <b/>
        <sz val="20"/>
        <color theme="1"/>
        <rFont val="Calibri"/>
        <family val="2"/>
        <scheme val="minor"/>
      </rPr>
      <t xml:space="preserve">
J S JAGADEESH
</t>
    </r>
    <r>
      <rPr>
        <b/>
        <sz val="20"/>
        <color theme="8"/>
        <rFont val="Calibri"/>
        <family val="2"/>
        <scheme val="minor"/>
      </rPr>
      <t>GENERAL SECRETARY, CBROA</t>
    </r>
    <r>
      <rPr>
        <b/>
        <sz val="20"/>
        <color theme="1"/>
        <rFont val="Calibri"/>
        <family val="2"/>
        <scheme val="minor"/>
      </rPr>
      <t xml:space="preserve">
 </t>
    </r>
  </si>
  <si>
    <r>
      <t xml:space="preserve">PENSION PACKAGE DEVELOPED BY </t>
    </r>
    <r>
      <rPr>
        <b/>
        <sz val="16"/>
        <color rgb="FF0070C0"/>
        <rFont val="Calibri"/>
        <family val="2"/>
      </rPr>
      <t>SRI. J S JAGADEESH, GENERAL SECRETARTY, CBROA</t>
    </r>
  </si>
  <si>
    <t>Inputs for calculation of Leave encashment</t>
  </si>
  <si>
    <t>Gross salary (in the month of retirement)</t>
  </si>
  <si>
    <t>Notional HRA (if it is not already included in the gross salary)</t>
  </si>
  <si>
    <t>Accumualted leave (No. of days)</t>
  </si>
  <si>
    <t>LEAVE ENCASHMENT</t>
  </si>
  <si>
    <t>BENEFICIAL GRATUITY</t>
  </si>
  <si>
    <t>SALARY  - BASIC + DA</t>
  </si>
  <si>
    <t>SALARY  - BASIC</t>
  </si>
  <si>
    <t>Basic Salary</t>
  </si>
  <si>
    <t xml:space="preserve">Gross Pension   </t>
  </si>
  <si>
    <t>NET PENSION</t>
  </si>
  <si>
    <t>COMMUTATION AMOUNT</t>
  </si>
  <si>
    <t>TOTAL TERMINAL BENEFITS</t>
  </si>
  <si>
    <t>SCALE WISE OLD BASIC/NEW BASIC, OLD INCREMENT/NEW INCREMENT</t>
  </si>
  <si>
    <t>Stagnation increments</t>
  </si>
  <si>
    <t>SCALE-5,6,7</t>
  </si>
  <si>
    <t>OLD INC</t>
  </si>
  <si>
    <t>CUM</t>
  </si>
  <si>
    <t>NEW INC</t>
  </si>
  <si>
    <t>2,3</t>
  </si>
  <si>
    <t>Additional stagnation increments</t>
  </si>
  <si>
    <t>scale</t>
  </si>
  <si>
    <t>Stage</t>
  </si>
  <si>
    <t>period</t>
  </si>
  <si>
    <t>wef</t>
  </si>
  <si>
    <t>stag. Inc.</t>
  </si>
  <si>
    <t>cumulative</t>
  </si>
  <si>
    <t>SI-7</t>
  </si>
  <si>
    <t>SI-8</t>
  </si>
  <si>
    <t>HRA</t>
  </si>
  <si>
    <t>OLD FPP (INC. COMP)</t>
  </si>
  <si>
    <t>NEW FPP-INCR.</t>
  </si>
  <si>
    <t>FPP (FIXED PERSONAL PAY)</t>
  </si>
  <si>
    <t>OLD FPP WITH DA/HRA</t>
  </si>
  <si>
    <t>NEW FPP WITH DA+HRA</t>
  </si>
  <si>
    <t>Year</t>
  </si>
  <si>
    <t>OLD PQA</t>
  </si>
  <si>
    <t>NEW PQA</t>
  </si>
  <si>
    <t>-</t>
  </si>
  <si>
    <t>ANY DISCREPANCY IN THE PACKAGE, PLEASE WHATSAPP - 9448508797</t>
  </si>
  <si>
    <t>PLEASE NOTE  TO FURNISH THE RELEVANT INFORMATION IN THE INPUT SHEET. ALL OTHER CELLS ARE LOCKED, EXCEPT CELLS WHERE INPUT IS TO BE GIVEN</t>
  </si>
  <si>
    <t>THIS EXCEL PACKAGE IS PASS WORD PROTECTED. NO NEED FOR ANY PASS WORD FOR GIVING INPUTS. CALCULATION OF PENSION, COMMUTATION AND GRATUITY IS AUTOMATICALLY SHOWN IN THE CALCULATION SHEET.</t>
  </si>
  <si>
    <r>
      <t xml:space="preserve">Note: If you find any error in the data sheet/calculation sheet, please </t>
    </r>
    <r>
      <rPr>
        <b/>
        <sz val="14"/>
        <color rgb="FFFF0000"/>
        <rFont val="Calibri"/>
        <family val="2"/>
        <scheme val="minor"/>
      </rPr>
      <t xml:space="preserve">DELETE the input fields </t>
    </r>
    <r>
      <rPr>
        <b/>
        <sz val="14"/>
        <rFont val="Calibri"/>
        <family val="2"/>
        <scheme val="minor"/>
      </rPr>
      <t>by using "</t>
    </r>
    <r>
      <rPr>
        <b/>
        <sz val="14"/>
        <color rgb="FFFF0000"/>
        <rFont val="Calibri"/>
        <family val="2"/>
        <scheme val="minor"/>
      </rPr>
      <t>Delete Key</t>
    </r>
    <r>
      <rPr>
        <b/>
        <sz val="14"/>
        <rFont val="Calibri"/>
        <family val="2"/>
        <scheme val="minor"/>
      </rPr>
      <t>" and then enter values afresh.</t>
    </r>
  </si>
  <si>
    <r>
      <t xml:space="preserve">Note: If you find any error in the data sheet/calculation sheet, please </t>
    </r>
    <r>
      <rPr>
        <b/>
        <sz val="14"/>
        <color rgb="FFFF0000"/>
        <rFont val="Calibri"/>
        <family val="2"/>
        <scheme val="minor"/>
      </rPr>
      <t xml:space="preserve">DELETE all the input fields </t>
    </r>
    <r>
      <rPr>
        <b/>
        <sz val="14"/>
        <rFont val="Calibri"/>
        <family val="2"/>
        <scheme val="minor"/>
      </rPr>
      <t>by using "</t>
    </r>
    <r>
      <rPr>
        <b/>
        <sz val="14"/>
        <color rgb="FFFF0000"/>
        <rFont val="Calibri"/>
        <family val="2"/>
        <scheme val="minor"/>
      </rPr>
      <t>Delete Key</t>
    </r>
    <r>
      <rPr>
        <b/>
        <sz val="14"/>
        <rFont val="Calibri"/>
        <family val="2"/>
        <scheme val="minor"/>
      </rPr>
      <t>" and then enter values afresh.</t>
    </r>
  </si>
  <si>
    <t>BASIC+DA</t>
  </si>
  <si>
    <r>
      <t xml:space="preserve">PENSION PACKAGE DEVELOPED BY </t>
    </r>
    <r>
      <rPr>
        <b/>
        <sz val="16"/>
        <color rgb="FFFF0000"/>
        <rFont val="Calibri"/>
        <family val="2"/>
      </rPr>
      <t>SRI. J S JAGADEESH, GENERAL SECRETARY, CBROA</t>
    </r>
  </si>
  <si>
    <r>
      <rPr>
        <b/>
        <sz val="16"/>
        <rFont val="Calibri"/>
        <family val="2"/>
        <scheme val="minor"/>
      </rPr>
      <t>FPP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rgb="FF00B0F0"/>
        <rFont val="Calibri"/>
        <family val="2"/>
        <scheme val="minor"/>
      </rPr>
      <t>(</t>
    </r>
    <r>
      <rPr>
        <b/>
        <sz val="14"/>
        <color rgb="FFFF0000"/>
        <rFont val="Calibri"/>
        <family val="2"/>
        <scheme val="minor"/>
      </rPr>
      <t>increment component</t>
    </r>
    <r>
      <rPr>
        <b/>
        <sz val="14"/>
        <color rgb="FF00B0F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only</t>
    </r>
    <r>
      <rPr>
        <b/>
        <sz val="14"/>
        <color rgb="FF00B0F0"/>
        <rFont val="Calibri"/>
        <family val="2"/>
        <scheme val="minor"/>
      </rPr>
      <t>)</t>
    </r>
    <r>
      <rPr>
        <b/>
        <sz val="14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0</t>
    </r>
    <r>
      <rPr>
        <b/>
        <sz val="14"/>
        <rFont val="Calibri"/>
        <family val="2"/>
        <scheme val="minor"/>
      </rPr>
      <t xml:space="preserve"> IF NO FPP
</t>
    </r>
    <r>
      <rPr>
        <b/>
        <sz val="12"/>
        <color rgb="FFFF0000"/>
        <rFont val="Calibri"/>
        <family val="2"/>
        <scheme val="minor"/>
      </rPr>
      <t xml:space="preserve"> </t>
    </r>
  </si>
  <si>
    <t>AGE NEXT BIRTHDAY 
(On the date of retirement)</t>
  </si>
  <si>
    <t>C B R O A</t>
  </si>
  <si>
    <r>
      <rPr>
        <sz val="12"/>
        <color rgb="FF000000"/>
        <rFont val="Arial"/>
        <family val="2"/>
      </rPr>
      <t>(1)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ll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titl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lump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a
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ra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ing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-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:
</t>
    </r>
    <r>
      <rPr>
        <sz val="12"/>
        <color rgb="FF000000"/>
        <rFont val="Arial"/>
        <family val="2"/>
      </rPr>
      <t>Pro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id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res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ct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-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la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(5)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la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3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la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ll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lso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titl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cti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ing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one</t>
    </r>
    <r>
      <rPr>
        <sz val="12"/>
        <color rgb="FF000000"/>
        <rFont val="Arial"/>
        <family val="2"/>
      </rPr>
      <t>-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iss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.
</t>
    </r>
    <r>
      <rPr>
        <sz val="12"/>
        <color rgb="FF000000"/>
        <rFont val="Arial"/>
        <family val="2"/>
      </rPr>
      <t>(2)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ll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ica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ract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ich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it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-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ch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.
</t>
    </r>
    <r>
      <rPr>
        <sz val="12"/>
        <color rgb="FF000000"/>
        <rFont val="Arial"/>
        <family val="2"/>
      </rPr>
      <t>(3)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ra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lts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ra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ra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ll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red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rp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se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.
</t>
    </r>
    <r>
      <rPr>
        <sz val="12"/>
        <color rgb="FF000000"/>
        <rFont val="Arial"/>
        <family val="2"/>
      </rPr>
      <t>(4)</t>
    </r>
    <r>
      <rPr>
        <sz val="12"/>
        <color rgb="FF000000"/>
        <rFont val="Arial"/>
        <family val="2"/>
      </rPr>
      <t xml:space="preserve"> 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ll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lcul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cc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ith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low:-</t>
    </r>
  </si>
  <si>
    <r>
      <rPr>
        <sz val="12"/>
        <color rgb="FF000000"/>
        <rFont val="Arial"/>
        <family val="2"/>
      </rPr>
      <t>No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s:
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ic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ress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rs'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rch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ith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.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The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lue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retir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ty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0</t>
    </r>
    <r>
      <rPr>
        <sz val="12"/>
        <color rgb="FF000000"/>
        <rFont val="Arial"/>
        <family val="2"/>
      </rPr>
      <t>.</t>
    </r>
    <r>
      <rPr>
        <sz val="12"/>
        <color rgb="FF000000"/>
        <rFont val="Arial"/>
        <family val="2"/>
      </rPr>
      <t>4</t>
    </r>
    <r>
      <rPr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rs'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rch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re,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ru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red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it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retir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im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rks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.</t>
    </r>
    <r>
      <rPr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0</t>
    </r>
    <r>
      <rPr>
        <sz val="12"/>
        <color rgb="FF000000"/>
        <rFont val="Arial"/>
        <family val="2"/>
      </rPr>
      <t>0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0</t>
    </r>
    <r>
      <rPr>
        <sz val="12"/>
        <color rgb="FF000000"/>
        <rFont val="Arial"/>
        <family val="2"/>
      </rPr>
      <t>.</t>
    </r>
    <r>
      <rPr>
        <sz val="12"/>
        <color rgb="FF000000"/>
        <rFont val="Arial"/>
        <family val="2"/>
      </rPr>
      <t>4</t>
    </r>
    <r>
      <rPr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=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Rs.</t>
    </r>
    <r>
      <rPr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>,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5</t>
    </r>
    <r>
      <rPr>
        <sz val="12"/>
        <color rgb="FF000000"/>
        <rFont val="Arial"/>
        <family val="2"/>
      </rPr>
      <t>5</t>
    </r>
    <r>
      <rPr>
        <sz val="12"/>
        <color rgb="FF000000"/>
        <rFont val="Arial"/>
        <family val="2"/>
      </rPr>
      <t>2</t>
    </r>
    <r>
      <rPr>
        <sz val="12"/>
        <color rgb="FF000000"/>
        <rFont val="Arial"/>
        <family val="2"/>
      </rPr>
      <t xml:space="preserve">;
</t>
    </r>
    <r>
      <rPr>
        <sz val="12"/>
        <color rgb="FF000000"/>
        <rFont val="Arial"/>
        <family val="2"/>
      </rPr>
      <t>(</t>
    </r>
    <r>
      <rPr>
        <sz val="12"/>
        <color rgb="FF000000"/>
        <rFont val="Arial"/>
        <family val="2"/>
      </rPr>
      <t>5</t>
    </r>
    <r>
      <rPr>
        <sz val="12"/>
        <color rgb="FF000000"/>
        <rFont val="Arial"/>
        <family val="2"/>
      </rPr>
      <t>)</t>
    </r>
    <r>
      <rPr>
        <sz val="12"/>
        <color rgb="FF000000"/>
        <rFont val="Arial"/>
        <family val="2"/>
      </rPr>
      <t xml:space="preserve">    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lo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iss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le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titl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rest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rom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 xml:space="preserve">on.
</t>
    </r>
    <r>
      <rPr>
        <sz val="12"/>
        <color rgb="FF000000"/>
        <rFont val="Arial"/>
        <family val="2"/>
      </rPr>
      <t>(</t>
    </r>
    <r>
      <rPr>
        <sz val="12"/>
        <color rgb="FF000000"/>
        <rFont val="Arial"/>
        <family val="2"/>
      </rPr>
      <t>6</t>
    </r>
    <r>
      <rPr>
        <sz val="12"/>
        <color rgb="FF000000"/>
        <rFont val="Arial"/>
        <family val="2"/>
      </rPr>
      <t>)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w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is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i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lu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retire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re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retir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sion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lsory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t</t>
    </r>
  </si>
  <si>
    <r>
      <rPr>
        <b/>
        <sz val="12"/>
        <color rgb="FF000000"/>
        <rFont val="Arial"/>
        <family val="2"/>
      </rPr>
      <t>T</t>
    </r>
    <r>
      <rPr>
        <b/>
        <sz val="12"/>
        <color rgb="FF000000"/>
        <rFont val="Arial"/>
        <family val="2"/>
      </rPr>
      <t>A</t>
    </r>
    <r>
      <rPr>
        <b/>
        <sz val="12"/>
        <color rgb="FF000000"/>
        <rFont val="Arial"/>
        <family val="2"/>
      </rPr>
      <t>B</t>
    </r>
    <r>
      <rPr>
        <b/>
        <sz val="12"/>
        <color rgb="FF000000"/>
        <rFont val="Arial"/>
        <family val="2"/>
      </rPr>
      <t xml:space="preserve">LE
</t>
    </r>
    <r>
      <rPr>
        <sz val="12"/>
        <color rgb="FF000000"/>
        <rFont val="Arial"/>
        <family val="2"/>
      </rPr>
      <t>C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si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.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</si>
  <si>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g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 xml:space="preserve">t
</t>
    </r>
    <r>
      <rPr>
        <sz val="12"/>
        <color rgb="FF000000"/>
        <rFont val="Arial"/>
        <family val="2"/>
      </rPr>
      <t>Bi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h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y</t>
    </r>
  </si>
  <si>
    <r>
      <rPr>
        <sz val="12"/>
        <color rgb="FF000000"/>
        <rFont val="Arial"/>
        <family val="2"/>
      </rPr>
      <t>Com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t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ti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 xml:space="preserve">n
</t>
    </r>
    <r>
      <rPr>
        <sz val="12"/>
        <color rgb="FF000000"/>
        <rFont val="Arial"/>
        <family val="2"/>
      </rPr>
      <t>V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lue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x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ress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d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n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m</t>
    </r>
    <r>
      <rPr>
        <sz val="12"/>
        <color rgb="FF000000"/>
        <rFont val="Arial"/>
        <family val="2"/>
      </rPr>
      <t>b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o</t>
    </r>
    <r>
      <rPr>
        <sz val="12"/>
        <color rgb="FF000000"/>
        <rFont val="Arial"/>
        <family val="2"/>
      </rPr>
      <t>f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y</t>
    </r>
    <r>
      <rPr>
        <sz val="12"/>
        <color rgb="FF000000"/>
        <rFont val="Arial"/>
        <family val="2"/>
      </rPr>
      <t>e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r</t>
    </r>
    <r>
      <rPr>
        <sz val="12"/>
        <color rgb="FF000000"/>
        <rFont val="Arial"/>
        <family val="2"/>
      </rPr>
      <t>'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</t>
    </r>
    <r>
      <rPr>
        <sz val="12"/>
        <color rgb="FF000000"/>
        <rFont val="Arial"/>
        <family val="2"/>
      </rPr>
      <t>u</t>
    </r>
    <r>
      <rPr>
        <sz val="12"/>
        <color rgb="FF000000"/>
        <rFont val="Arial"/>
        <family val="2"/>
      </rPr>
      <t>rch</t>
    </r>
    <r>
      <rPr>
        <sz val="12"/>
        <color rgb="FF000000"/>
        <rFont val="Arial"/>
        <family val="2"/>
      </rPr>
      <t>a</t>
    </r>
    <r>
      <rPr>
        <sz val="12"/>
        <color rgb="FF000000"/>
        <rFont val="Arial"/>
        <family val="2"/>
      </rPr>
      <t>s</t>
    </r>
    <r>
      <rPr>
        <sz val="12"/>
        <color rgb="FF000000"/>
        <rFont val="Arial"/>
        <family val="2"/>
      </rPr>
      <t>e</t>
    </r>
  </si>
  <si>
    <t xml:space="preserve">  </t>
  </si>
  <si>
    <t>NAME OF THE RETIRED OFFICER/STAFF NO</t>
  </si>
  <si>
    <t xml:space="preserve">NEW DA </t>
  </si>
  <si>
    <r>
      <t>DATE OF JOINING THE BANK  (</t>
    </r>
    <r>
      <rPr>
        <b/>
        <sz val="14"/>
        <color rgb="FFFF0000"/>
        <rFont val="Calibri"/>
        <family val="2"/>
        <scheme val="minor"/>
      </rPr>
      <t>DD/MM/YYYY</t>
    </r>
    <r>
      <rPr>
        <b/>
        <sz val="14"/>
        <color theme="1"/>
        <rFont val="Calibri"/>
        <family val="2"/>
        <scheme val="minor"/>
      </rPr>
      <t>)</t>
    </r>
  </si>
  <si>
    <r>
      <t>DATE OF  RETIREMENT (</t>
    </r>
    <r>
      <rPr>
        <b/>
        <i/>
        <sz val="14"/>
        <color rgb="FFFF0000"/>
        <rFont val="Calibri"/>
        <family val="2"/>
        <scheme val="minor"/>
      </rPr>
      <t>DD/MM/YYYY</t>
    </r>
    <r>
      <rPr>
        <b/>
        <i/>
        <sz val="14"/>
        <rFont val="Calibri"/>
        <family val="2"/>
        <scheme val="minor"/>
      </rPr>
      <t>)</t>
    </r>
  </si>
  <si>
    <r>
      <t>PENSION FROM THE MONTH/YEAR
(</t>
    </r>
    <r>
      <rPr>
        <b/>
        <i/>
        <sz val="14"/>
        <color rgb="FFFF0000"/>
        <rFont val="Calibri"/>
        <family val="2"/>
        <scheme val="minor"/>
      </rPr>
      <t>MM/YYYY)</t>
    </r>
  </si>
  <si>
    <r>
      <t>DATE OF BIRTH (</t>
    </r>
    <r>
      <rPr>
        <b/>
        <i/>
        <sz val="14"/>
        <color rgb="FFFF0000"/>
        <rFont val="Calibri"/>
        <family val="2"/>
        <scheme val="minor"/>
      </rPr>
      <t>DD/MM/YYYY</t>
    </r>
    <r>
      <rPr>
        <b/>
        <i/>
        <sz val="14"/>
        <rFont val="Calibri"/>
        <family val="2"/>
        <scheme val="minor"/>
      </rPr>
      <t>)</t>
    </r>
  </si>
  <si>
    <r>
      <t xml:space="preserve">Month &amp; year of retirement
</t>
    </r>
    <r>
      <rPr>
        <b/>
        <sz val="14"/>
        <color rgb="FFFF0000"/>
        <rFont val="Calibri"/>
        <family val="2"/>
        <scheme val="minor"/>
      </rPr>
      <t>(MM/YY)</t>
    </r>
  </si>
  <si>
    <r>
      <rPr>
        <b/>
        <sz val="14"/>
        <rFont val="Calibri"/>
        <family val="2"/>
        <scheme val="minor"/>
      </rPr>
      <t>DA %</t>
    </r>
    <r>
      <rPr>
        <b/>
        <sz val="14"/>
        <color rgb="FFFF0000"/>
        <rFont val="Calibri"/>
        <family val="2"/>
        <scheme val="minor"/>
      </rPr>
      <t>*</t>
    </r>
  </si>
  <si>
    <r>
      <t>Month &amp; year (</t>
    </r>
    <r>
      <rPr>
        <b/>
        <sz val="14"/>
        <color rgb="FFFF0000"/>
        <rFont val="Calibri"/>
        <family val="2"/>
        <scheme val="minor"/>
      </rPr>
      <t>mm-yyyy</t>
    </r>
    <r>
      <rPr>
        <b/>
        <sz val="14"/>
        <rFont val="Calibri"/>
        <family val="2"/>
        <scheme val="minor"/>
      </rPr>
      <t xml:space="preserve"> format)</t>
    </r>
  </si>
  <si>
    <t>RATES OF DA</t>
  </si>
  <si>
    <t>INCOME TAX CALCULATION ON LEAVE ENCASHMENT ON RETIREMENT U/S 10 (10AA)</t>
  </si>
  <si>
    <r>
      <t xml:space="preserve">Encashment of Privilege leave on retirement /or otherwise is </t>
    </r>
    <r>
      <rPr>
        <b/>
        <sz val="12"/>
        <color theme="1"/>
        <rFont val="Tahoma"/>
        <family val="2"/>
      </rPr>
      <t>exempt</t>
    </r>
    <r>
      <rPr>
        <sz val="12"/>
        <color theme="1"/>
        <rFont val="Tahoma"/>
        <family val="2"/>
      </rPr>
      <t xml:space="preserve"> upto a maximum of </t>
    </r>
    <r>
      <rPr>
        <b/>
        <sz val="12"/>
        <color theme="1"/>
        <rFont val="Tahoma"/>
        <family val="2"/>
      </rPr>
      <t>Rs.25 lakh</t>
    </r>
    <r>
      <rPr>
        <sz val="12"/>
        <color theme="1"/>
        <rFont val="Tahoma"/>
        <family val="2"/>
      </rPr>
      <t xml:space="preserve"> which is calculated on the basis of Average Salary (BP+DA+Other Allowances ranking for PF) drawn during preceding 10 months of the month of retirement. </t>
    </r>
    <r>
      <rPr>
        <b/>
        <sz val="12"/>
        <color theme="1"/>
        <rFont val="Tahoma"/>
        <family val="2"/>
      </rPr>
      <t>Exempt portion of leave encashment is to be calculated as under:</t>
    </r>
  </si>
  <si>
    <t>Total of preceding 10 months’ salary</t>
  </si>
  <si>
    <r>
      <t>(BASIC PAY+DA+OTHER ALLOWANCES RANKING FOR PF) / 10</t>
    </r>
    <r>
      <rPr>
        <b/>
        <sz val="12"/>
        <color theme="1"/>
        <rFont val="Tahoma"/>
        <family val="2"/>
      </rPr>
      <t xml:space="preserve">  x 1/30  x </t>
    </r>
    <r>
      <rPr>
        <b/>
        <sz val="10"/>
        <color theme="1"/>
        <rFont val="Tahoma"/>
        <family val="2"/>
      </rPr>
      <t>No. of                                         days leave encashed</t>
    </r>
    <r>
      <rPr>
        <b/>
        <sz val="12"/>
        <color theme="1"/>
        <rFont val="Tahoma"/>
        <family val="2"/>
      </rPr>
      <t xml:space="preserve">                                    </t>
    </r>
  </si>
  <si>
    <r>
      <t xml:space="preserve">Note: </t>
    </r>
    <r>
      <rPr>
        <sz val="12"/>
        <color theme="1"/>
        <rFont val="Tahoma"/>
        <family val="2"/>
      </rPr>
      <t xml:space="preserve">HRA including Notional HRA, Special Allowance, CCA, Learning Allowance and a portion of other allowances not ranking for PF included in leave encashment on retirement is </t>
    </r>
    <r>
      <rPr>
        <b/>
        <u/>
        <sz val="12"/>
        <color theme="1"/>
        <rFont val="Tahoma"/>
        <family val="2"/>
      </rPr>
      <t>taxable.</t>
    </r>
  </si>
  <si>
    <t>CANARA BANK RETIRED OFFICERS’ ASSOCIATION</t>
  </si>
  <si>
    <r>
      <t>(BASIC PAY+DA+OTHER ALLOWANCES RANKING FOR PF) / 10</t>
    </r>
    <r>
      <rPr>
        <b/>
        <sz val="12"/>
        <color rgb="FFFF0000"/>
        <rFont val="Tahoma"/>
        <family val="2"/>
      </rPr>
      <t xml:space="preserve">  x 1/30  x </t>
    </r>
    <r>
      <rPr>
        <b/>
        <sz val="10"/>
        <color rgb="FFFF0000"/>
        <rFont val="Tahoma"/>
        <family val="2"/>
      </rPr>
      <t>No. of  days leave encashed</t>
    </r>
    <r>
      <rPr>
        <b/>
        <sz val="12"/>
        <color rgb="FFFF0000"/>
        <rFont val="Tahoma"/>
        <family val="2"/>
      </rPr>
      <t xml:space="preserve">                                    </t>
    </r>
  </si>
  <si>
    <r>
      <rPr>
        <b/>
        <sz val="16"/>
        <color rgb="FFFF0000"/>
        <rFont val="Calibri"/>
        <family val="2"/>
        <scheme val="minor"/>
      </rPr>
      <t>IMPORTANT NOTE</t>
    </r>
    <r>
      <rPr>
        <b/>
        <sz val="16"/>
        <rFont val="Calibri"/>
        <family val="2"/>
        <scheme val="minor"/>
      </rPr>
      <t xml:space="preserve"> : Please furnish data in the below mentioned fields only for the previous </t>
    </r>
    <r>
      <rPr>
        <b/>
        <sz val="16"/>
        <color rgb="FFFF0000"/>
        <rFont val="Calibri"/>
        <family val="2"/>
        <scheme val="minor"/>
      </rPr>
      <t xml:space="preserve">10 months prior to the DATE OF RETIREMENT. </t>
    </r>
    <r>
      <rPr>
        <b/>
        <sz val="16"/>
        <rFont val="Calibri"/>
        <family val="2"/>
        <scheme val="minor"/>
      </rPr>
      <t xml:space="preserve">For eg. If you retire in August 2024 furnish input from Nov. 2023 to August 2024….. and so on...
 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</si>
  <si>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rFont val="Calibri"/>
        <family val="2"/>
        <scheme val="minor"/>
      </rPr>
      <t xml:space="preserve">DA % upto Oct. 2024 will be populated automatically. However, from Nov. 24 </t>
    </r>
    <r>
      <rPr>
        <b/>
        <sz val="14"/>
        <color rgb="FFFF0000"/>
        <rFont val="Calibri"/>
        <family val="2"/>
        <scheme val="minor"/>
      </rPr>
      <t>onwards rate of DA is to be given manually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</si>
</sst>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70C0"/>
      <name val="Calibri"/>
      <family val="2"/>
    </font>
    <font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8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16"/>
      <color rgb="FFFF0000"/>
      <name val="Calibri"/>
      <family val="2"/>
    </font>
    <font>
      <b/>
      <sz val="16"/>
      <color rgb="FF00B05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u/>
      <sz val="12"/>
      <color theme="1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5">
    <xf numFmtId="0" fontId="0" fillId="0" borderId="0" xfId="0"/>
    <xf numFmtId="0" fontId="1" fillId="0" borderId="0" xfId="0" applyFont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0" fillId="7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vertical="top" wrapText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25" fillId="4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30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27" fillId="2" borderId="0" xfId="0" applyFont="1" applyFill="1" applyAlignment="1" applyProtection="1">
      <alignment horizontal="center" wrapText="1"/>
      <protection hidden="1"/>
    </xf>
    <xf numFmtId="0" fontId="7" fillId="10" borderId="9" xfId="0" applyFont="1" applyFill="1" applyBorder="1" applyAlignment="1" applyProtection="1">
      <alignment horizontal="center" vertical="center" wrapText="1"/>
      <protection hidden="1"/>
    </xf>
    <xf numFmtId="17" fontId="20" fillId="2" borderId="10" xfId="0" applyNumberFormat="1" applyFont="1" applyFill="1" applyBorder="1" applyAlignment="1" applyProtection="1">
      <alignment horizontal="center" vertical="center"/>
      <protection hidden="1"/>
    </xf>
    <xf numFmtId="17" fontId="14" fillId="2" borderId="12" xfId="0" applyNumberFormat="1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7" fillId="5" borderId="1" xfId="0" applyFont="1" applyFill="1" applyBorder="1" applyAlignment="1" applyProtection="1">
      <alignment vertical="top"/>
      <protection hidden="1"/>
    </xf>
    <xf numFmtId="0" fontId="12" fillId="6" borderId="3" xfId="0" applyFont="1" applyFill="1" applyBorder="1" applyAlignment="1" applyProtection="1">
      <alignment horizontal="center" vertical="center"/>
      <protection hidden="1"/>
    </xf>
    <xf numFmtId="14" fontId="7" fillId="6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7" fillId="3" borderId="1" xfId="0" applyFont="1" applyFill="1" applyBorder="1" applyProtection="1">
      <protection hidden="1"/>
    </xf>
    <xf numFmtId="0" fontId="31" fillId="2" borderId="3" xfId="0" applyFont="1" applyFill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27" fillId="2" borderId="7" xfId="0" applyFont="1" applyFill="1" applyBorder="1" applyAlignment="1" applyProtection="1">
      <alignment horizontal="center" wrapText="1"/>
      <protection hidden="1"/>
    </xf>
    <xf numFmtId="0" fontId="27" fillId="2" borderId="8" xfId="0" applyFont="1" applyFill="1" applyBorder="1" applyAlignment="1" applyProtection="1">
      <alignment horizontal="center" wrapText="1"/>
      <protection hidden="1"/>
    </xf>
    <xf numFmtId="0" fontId="21" fillId="11" borderId="1" xfId="0" applyFont="1" applyFill="1" applyBorder="1" applyAlignment="1" applyProtection="1">
      <alignment vertical="top" wrapText="1"/>
      <protection hidden="1"/>
    </xf>
    <xf numFmtId="0" fontId="15" fillId="2" borderId="3" xfId="0" applyFont="1" applyFill="1" applyBorder="1" applyAlignment="1" applyProtection="1">
      <alignment horizontal="left" vertical="center"/>
      <protection hidden="1"/>
    </xf>
    <xf numFmtId="0" fontId="24" fillId="2" borderId="1" xfId="0" applyFont="1" applyFill="1" applyBorder="1" applyProtection="1">
      <protection hidden="1"/>
    </xf>
    <xf numFmtId="0" fontId="34" fillId="2" borderId="1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hidden="1"/>
    </xf>
    <xf numFmtId="14" fontId="19" fillId="6" borderId="10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 indent="4"/>
      <protection hidden="1"/>
    </xf>
    <xf numFmtId="0" fontId="8" fillId="2" borderId="1" xfId="0" applyFont="1" applyFill="1" applyBorder="1" applyAlignment="1" applyProtection="1">
      <alignment horizontal="right" vertical="top" indent="2"/>
      <protection locked="0"/>
    </xf>
    <xf numFmtId="0" fontId="21" fillId="7" borderId="1" xfId="0" applyFont="1" applyFill="1" applyBorder="1" applyAlignment="1" applyProtection="1">
      <alignment vertical="center"/>
      <protection hidden="1"/>
    </xf>
    <xf numFmtId="14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7" borderId="1" xfId="0" applyFont="1" applyFill="1" applyBorder="1" applyAlignment="1" applyProtection="1">
      <alignment horizontal="left" vertical="center"/>
      <protection hidden="1"/>
    </xf>
    <xf numFmtId="0" fontId="7" fillId="7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Protection="1">
      <protection hidden="1"/>
    </xf>
    <xf numFmtId="0" fontId="7" fillId="7" borderId="1" xfId="0" applyFont="1" applyFill="1" applyBorder="1" applyAlignment="1" applyProtection="1">
      <alignment vertical="top" wrapText="1"/>
      <protection hidden="1"/>
    </xf>
    <xf numFmtId="0" fontId="21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0" borderId="0" xfId="0" applyFont="1"/>
    <xf numFmtId="0" fontId="17" fillId="2" borderId="0" xfId="0" applyFont="1" applyFill="1" applyAlignment="1">
      <alignment vertical="center"/>
    </xf>
    <xf numFmtId="17" fontId="7" fillId="2" borderId="0" xfId="0" applyNumberFormat="1" applyFont="1" applyFill="1" applyAlignment="1">
      <alignment horizontal="center" vertical="center"/>
    </xf>
    <xf numFmtId="0" fontId="13" fillId="6" borderId="10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3" fillId="6" borderId="9" xfId="0" applyFont="1" applyFill="1" applyBorder="1" applyAlignment="1">
      <alignment horizontal="left" vertical="top" wrapText="1" indent="1"/>
    </xf>
    <xf numFmtId="0" fontId="10" fillId="6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17" fontId="13" fillId="2" borderId="0" xfId="0" applyNumberFormat="1" applyFont="1" applyFill="1" applyAlignment="1">
      <alignment horizontal="left" vertical="top"/>
    </xf>
    <xf numFmtId="0" fontId="1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right" vertical="center" indent="3"/>
    </xf>
    <xf numFmtId="0" fontId="8" fillId="2" borderId="0" xfId="0" applyFont="1" applyFill="1" applyAlignment="1">
      <alignment horizontal="right" vertical="top" indent="2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11" fillId="2" borderId="1" xfId="0" applyFont="1" applyFill="1" applyBorder="1" applyAlignment="1" applyProtection="1">
      <alignment horizontal="center" textRotation="90" wrapText="1"/>
      <protection hidden="1"/>
    </xf>
    <xf numFmtId="0" fontId="41" fillId="2" borderId="1" xfId="0" applyFont="1" applyFill="1" applyBorder="1" applyAlignment="1" applyProtection="1">
      <alignment horizontal="center" textRotation="90" wrapText="1"/>
      <protection hidden="1"/>
    </xf>
    <xf numFmtId="0" fontId="41" fillId="2" borderId="1" xfId="0" applyFont="1" applyFill="1" applyBorder="1" applyAlignment="1" applyProtection="1">
      <alignment horizontal="center" vertical="center" textRotation="90" wrapText="1"/>
      <protection hidden="1"/>
    </xf>
    <xf numFmtId="0" fontId="26" fillId="2" borderId="1" xfId="0" applyFont="1" applyFill="1" applyBorder="1" applyAlignment="1" applyProtection="1">
      <alignment vertical="center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1" fontId="10" fillId="2" borderId="1" xfId="0" applyNumberFormat="1" applyFont="1" applyFill="1" applyBorder="1" applyAlignment="1" applyProtection="1">
      <alignment vertical="center"/>
      <protection hidden="1"/>
    </xf>
    <xf numFmtId="1" fontId="11" fillId="2" borderId="1" xfId="0" applyNumberFormat="1" applyFont="1" applyFill="1" applyBorder="1" applyAlignment="1" applyProtection="1">
      <alignment vertical="center"/>
      <protection hidden="1"/>
    </xf>
    <xf numFmtId="0" fontId="41" fillId="2" borderId="1" xfId="0" applyFont="1" applyFill="1" applyBorder="1" applyAlignment="1" applyProtection="1">
      <alignment horizontal="center"/>
      <protection hidden="1"/>
    </xf>
    <xf numFmtId="0" fontId="26" fillId="2" borderId="1" xfId="0" applyFont="1" applyFill="1" applyBorder="1" applyProtection="1">
      <protection hidden="1"/>
    </xf>
    <xf numFmtId="1" fontId="11" fillId="2" borderId="1" xfId="0" applyNumberFormat="1" applyFont="1" applyFill="1" applyBorder="1" applyProtection="1">
      <protection hidden="1"/>
    </xf>
    <xf numFmtId="1" fontId="42" fillId="2" borderId="1" xfId="0" applyNumberFormat="1" applyFont="1" applyFill="1" applyBorder="1" applyProtection="1">
      <protection hidden="1"/>
    </xf>
    <xf numFmtId="0" fontId="43" fillId="2" borderId="1" xfId="0" applyFont="1" applyFill="1" applyBorder="1" applyProtection="1">
      <protection hidden="1"/>
    </xf>
    <xf numFmtId="0" fontId="22" fillId="2" borderId="1" xfId="0" applyFont="1" applyFill="1" applyBorder="1" applyAlignment="1" applyProtection="1">
      <alignment horizontal="center"/>
      <protection hidden="1"/>
    </xf>
    <xf numFmtId="1" fontId="10" fillId="2" borderId="1" xfId="0" applyNumberFormat="1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1" fontId="5" fillId="2" borderId="1" xfId="0" applyNumberFormat="1" applyFont="1" applyFill="1" applyBorder="1" applyProtection="1">
      <protection hidden="1"/>
    </xf>
    <xf numFmtId="0" fontId="15" fillId="7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44" fillId="2" borderId="1" xfId="0" applyFont="1" applyFill="1" applyBorder="1" applyAlignment="1" applyProtection="1">
      <alignment horizontal="center" vertical="center"/>
      <protection hidden="1"/>
    </xf>
    <xf numFmtId="0" fontId="41" fillId="2" borderId="1" xfId="0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43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1" fontId="42" fillId="2" borderId="1" xfId="0" applyNumberFormat="1" applyFont="1" applyFill="1" applyBorder="1" applyAlignment="1" applyProtection="1">
      <alignment vertical="center"/>
      <protection hidden="1"/>
    </xf>
    <xf numFmtId="1" fontId="5" fillId="2" borderId="1" xfId="0" applyNumberFormat="1" applyFont="1" applyFill="1" applyBorder="1" applyAlignment="1" applyProtection="1">
      <alignment vertical="center"/>
      <protection hidden="1"/>
    </xf>
    <xf numFmtId="0" fontId="44" fillId="2" borderId="1" xfId="0" applyFont="1" applyFill="1" applyBorder="1" applyAlignment="1" applyProtection="1">
      <alignment horizontal="center"/>
      <protection hidden="1"/>
    </xf>
    <xf numFmtId="0" fontId="15" fillId="7" borderId="1" xfId="0" applyFont="1" applyFill="1" applyBorder="1" applyAlignment="1" applyProtection="1">
      <alignment horizontal="center" vertical="center"/>
      <protection hidden="1"/>
    </xf>
    <xf numFmtId="0" fontId="26" fillId="7" borderId="1" xfId="0" applyFont="1" applyFill="1" applyBorder="1" applyProtection="1">
      <protection hidden="1"/>
    </xf>
    <xf numFmtId="0" fontId="30" fillId="2" borderId="1" xfId="0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43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1" fontId="5" fillId="2" borderId="0" xfId="0" applyNumberFormat="1" applyFont="1" applyFill="1" applyProtection="1">
      <protection hidden="1"/>
    </xf>
    <xf numFmtId="0" fontId="11" fillId="7" borderId="1" xfId="0" applyFont="1" applyFill="1" applyBorder="1" applyAlignment="1" applyProtection="1">
      <alignment horizontal="center"/>
      <protection hidden="1"/>
    </xf>
    <xf numFmtId="1" fontId="10" fillId="2" borderId="1" xfId="0" applyNumberFormat="1" applyFont="1" applyFill="1" applyBorder="1" applyAlignment="1" applyProtection="1">
      <alignment horizontal="center"/>
      <protection hidden="1"/>
    </xf>
    <xf numFmtId="14" fontId="5" fillId="2" borderId="1" xfId="0" applyNumberFormat="1" applyFont="1" applyFill="1" applyBorder="1" applyProtection="1">
      <protection hidden="1"/>
    </xf>
    <xf numFmtId="1" fontId="11" fillId="2" borderId="1" xfId="0" applyNumberFormat="1" applyFont="1" applyFill="1" applyBorder="1" applyAlignment="1" applyProtection="1">
      <alignment horizontal="center"/>
      <protection hidden="1"/>
    </xf>
    <xf numFmtId="1" fontId="22" fillId="2" borderId="1" xfId="0" applyNumberFormat="1" applyFont="1" applyFill="1" applyBorder="1" applyProtection="1"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2" fillId="2" borderId="1" xfId="0" applyFont="1" applyFill="1" applyBorder="1" applyProtection="1">
      <protection hidden="1"/>
    </xf>
    <xf numFmtId="0" fontId="34" fillId="2" borderId="1" xfId="0" applyFont="1" applyFill="1" applyBorder="1" applyAlignment="1" applyProtection="1">
      <alignment horizontal="center"/>
      <protection hidden="1"/>
    </xf>
    <xf numFmtId="0" fontId="11" fillId="2" borderId="1" xfId="0" quotePrefix="1" applyFont="1" applyFill="1" applyBorder="1" applyAlignment="1" applyProtection="1">
      <alignment horizontal="center"/>
      <protection hidden="1"/>
    </xf>
    <xf numFmtId="0" fontId="45" fillId="2" borderId="1" xfId="0" applyFont="1" applyFill="1" applyBorder="1" applyAlignment="1" applyProtection="1">
      <alignment horizontal="center"/>
      <protection hidden="1"/>
    </xf>
    <xf numFmtId="1" fontId="26" fillId="2" borderId="1" xfId="0" applyNumberFormat="1" applyFont="1" applyFill="1" applyBorder="1" applyProtection="1">
      <protection hidden="1"/>
    </xf>
    <xf numFmtId="0" fontId="46" fillId="2" borderId="1" xfId="0" applyFont="1" applyFill="1" applyBorder="1" applyAlignment="1" applyProtection="1">
      <alignment horizontal="center"/>
      <protection hidden="1"/>
    </xf>
    <xf numFmtId="1" fontId="47" fillId="2" borderId="1" xfId="0" applyNumberFormat="1" applyFont="1" applyFill="1" applyBorder="1" applyProtection="1">
      <protection hidden="1"/>
    </xf>
    <xf numFmtId="0" fontId="41" fillId="7" borderId="1" xfId="0" applyFont="1" applyFill="1" applyBorder="1" applyAlignment="1" applyProtection="1">
      <alignment horizontal="center"/>
      <protection hidden="1"/>
    </xf>
    <xf numFmtId="0" fontId="43" fillId="7" borderId="1" xfId="0" applyFont="1" applyFill="1" applyBorder="1" applyProtection="1">
      <protection hidden="1"/>
    </xf>
    <xf numFmtId="1" fontId="43" fillId="2" borderId="1" xfId="0" applyNumberFormat="1" applyFont="1" applyFill="1" applyBorder="1" applyProtection="1">
      <protection hidden="1"/>
    </xf>
    <xf numFmtId="0" fontId="48" fillId="0" borderId="0" xfId="0" applyFont="1"/>
    <xf numFmtId="1" fontId="43" fillId="7" borderId="1" xfId="0" applyNumberFormat="1" applyFont="1" applyFill="1" applyBorder="1" applyProtection="1">
      <protection hidden="1"/>
    </xf>
    <xf numFmtId="0" fontId="8" fillId="0" borderId="0" xfId="0" applyFont="1"/>
    <xf numFmtId="0" fontId="43" fillId="2" borderId="1" xfId="0" applyFont="1" applyFill="1" applyBorder="1" applyAlignment="1" applyProtection="1">
      <alignment horizontal="center"/>
      <protection hidden="1"/>
    </xf>
    <xf numFmtId="0" fontId="49" fillId="0" borderId="0" xfId="0" applyFont="1"/>
    <xf numFmtId="1" fontId="26" fillId="7" borderId="1" xfId="0" applyNumberFormat="1" applyFont="1" applyFill="1" applyBorder="1" applyProtection="1">
      <protection hidden="1"/>
    </xf>
    <xf numFmtId="0" fontId="11" fillId="2" borderId="1" xfId="0" applyFont="1" applyFill="1" applyBorder="1" applyAlignment="1" applyProtection="1">
      <alignment vertical="center" textRotation="90" wrapText="1"/>
      <protection hidden="1"/>
    </xf>
    <xf numFmtId="0" fontId="11" fillId="2" borderId="0" xfId="0" applyFont="1" applyFill="1" applyAlignment="1" applyProtection="1">
      <alignment vertical="center" textRotation="90" wrapText="1"/>
      <protection hidden="1"/>
    </xf>
    <xf numFmtId="0" fontId="45" fillId="2" borderId="0" xfId="0" applyFont="1" applyFill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Protection="1">
      <protection hidden="1"/>
    </xf>
    <xf numFmtId="0" fontId="41" fillId="2" borderId="0" xfId="0" applyFont="1" applyFill="1" applyAlignment="1" applyProtection="1">
      <alignment horizontal="center"/>
      <protection hidden="1"/>
    </xf>
    <xf numFmtId="1" fontId="11" fillId="2" borderId="0" xfId="0" applyNumberFormat="1" applyFont="1" applyFill="1" applyProtection="1"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6" fillId="2" borderId="0" xfId="0" applyFont="1" applyFill="1"/>
    <xf numFmtId="0" fontId="0" fillId="2" borderId="1" xfId="0" applyFill="1" applyBorder="1" applyAlignment="1" applyProtection="1">
      <alignment horizontal="left" vertical="center"/>
      <protection hidden="1"/>
    </xf>
    <xf numFmtId="10" fontId="0" fillId="2" borderId="1" xfId="0" applyNumberFormat="1" applyFill="1" applyBorder="1" applyAlignment="1" applyProtection="1">
      <alignment horizontal="left" vertical="center"/>
      <protection hidden="1"/>
    </xf>
    <xf numFmtId="1" fontId="4" fillId="9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hidden="1"/>
    </xf>
    <xf numFmtId="1" fontId="4" fillId="9" borderId="1" xfId="0" applyNumberFormat="1" applyFont="1" applyFill="1" applyBorder="1" applyAlignment="1" applyProtection="1">
      <alignment horizontal="center"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4" fillId="2" borderId="1" xfId="0" applyFont="1" applyFill="1" applyBorder="1" applyAlignment="1" applyProtection="1">
      <alignment horizontal="left" vertical="center"/>
      <protection hidden="1"/>
    </xf>
    <xf numFmtId="1" fontId="22" fillId="2" borderId="1" xfId="0" applyNumberFormat="1" applyFont="1" applyFill="1" applyBorder="1" applyAlignment="1" applyProtection="1">
      <alignment horizontal="center" vertical="center"/>
      <protection hidden="1"/>
    </xf>
    <xf numFmtId="1" fontId="22" fillId="7" borderId="1" xfId="0" applyNumberFormat="1" applyFont="1" applyFill="1" applyBorder="1" applyAlignment="1" applyProtection="1">
      <alignment horizontal="center" vertical="center"/>
      <protection hidden="1"/>
    </xf>
    <xf numFmtId="0" fontId="22" fillId="7" borderId="1" xfId="0" applyFont="1" applyFill="1" applyBorder="1" applyAlignment="1" applyProtection="1">
      <alignment horizontal="center" vertical="center"/>
      <protection hidden="1"/>
    </xf>
    <xf numFmtId="1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2" fontId="0" fillId="2" borderId="0" xfId="0" applyNumberFormat="1" applyFill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left"/>
      <protection hidden="1"/>
    </xf>
    <xf numFmtId="0" fontId="4" fillId="2" borderId="1" xfId="0" quotePrefix="1" applyFont="1" applyFill="1" applyBorder="1" applyAlignment="1" applyProtection="1">
      <alignment horizont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13" fillId="6" borderId="24" xfId="0" applyFont="1" applyFill="1" applyBorder="1" applyAlignment="1">
      <alignment horizontal="center" vertical="top" wrapText="1"/>
    </xf>
    <xf numFmtId="10" fontId="13" fillId="2" borderId="0" xfId="0" applyNumberFormat="1" applyFont="1" applyFill="1" applyAlignment="1" applyProtection="1">
      <alignment horizontal="right" vertical="top" indent="2"/>
      <protection locked="0"/>
    </xf>
    <xf numFmtId="2" fontId="9" fillId="2" borderId="1" xfId="0" applyNumberFormat="1" applyFont="1" applyFill="1" applyBorder="1" applyProtection="1">
      <protection hidden="1"/>
    </xf>
    <xf numFmtId="10" fontId="13" fillId="2" borderId="1" xfId="0" applyNumberFormat="1" applyFont="1" applyFill="1" applyBorder="1" applyAlignment="1" applyProtection="1">
      <alignment vertical="top"/>
      <protection hidden="1"/>
    </xf>
    <xf numFmtId="3" fontId="7" fillId="5" borderId="1" xfId="0" applyNumberFormat="1" applyFont="1" applyFill="1" applyBorder="1" applyAlignment="1" applyProtection="1">
      <alignment vertical="top"/>
      <protection hidden="1"/>
    </xf>
    <xf numFmtId="3" fontId="7" fillId="0" borderId="1" xfId="0" applyNumberFormat="1" applyFont="1" applyBorder="1" applyAlignment="1" applyProtection="1">
      <alignment vertical="top"/>
      <protection hidden="1"/>
    </xf>
    <xf numFmtId="3" fontId="15" fillId="0" borderId="1" xfId="0" applyNumberFormat="1" applyFont="1" applyBorder="1" applyAlignment="1" applyProtection="1">
      <alignment vertical="top"/>
      <protection hidden="1"/>
    </xf>
    <xf numFmtId="3" fontId="19" fillId="11" borderId="1" xfId="0" applyNumberFormat="1" applyFont="1" applyFill="1" applyBorder="1" applyAlignment="1" applyProtection="1">
      <alignment vertical="top"/>
      <protection hidden="1"/>
    </xf>
    <xf numFmtId="3" fontId="16" fillId="7" borderId="1" xfId="0" applyNumberFormat="1" applyFont="1" applyFill="1" applyBorder="1" applyAlignment="1" applyProtection="1">
      <alignment vertical="top"/>
      <protection hidden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3" fillId="10" borderId="10" xfId="0" applyFont="1" applyFill="1" applyBorder="1" applyAlignment="1">
      <alignment horizontal="center" vertical="top" wrapText="1"/>
    </xf>
    <xf numFmtId="17" fontId="13" fillId="10" borderId="3" xfId="0" applyNumberFormat="1" applyFont="1" applyFill="1" applyBorder="1" applyAlignment="1">
      <alignment horizontal="left" vertical="top" wrapText="1"/>
    </xf>
    <xf numFmtId="0" fontId="13" fillId="2" borderId="3" xfId="0" applyFont="1" applyFill="1" applyBorder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vertical="top"/>
    </xf>
    <xf numFmtId="10" fontId="15" fillId="2" borderId="0" xfId="0" applyNumberFormat="1" applyFont="1" applyFill="1" applyAlignment="1" applyProtection="1">
      <alignment horizontal="right" vertical="top"/>
      <protection locked="0"/>
    </xf>
    <xf numFmtId="0" fontId="7" fillId="6" borderId="9" xfId="0" applyFont="1" applyFill="1" applyBorder="1" applyAlignment="1" applyProtection="1">
      <alignment horizontal="center" vertical="top" wrapText="1"/>
      <protection hidden="1"/>
    </xf>
    <xf numFmtId="0" fontId="43" fillId="0" borderId="22" xfId="0" applyFont="1" applyBorder="1" applyProtection="1">
      <protection hidden="1"/>
    </xf>
    <xf numFmtId="0" fontId="43" fillId="0" borderId="0" xfId="0" applyFont="1" applyProtection="1">
      <protection hidden="1"/>
    </xf>
    <xf numFmtId="2" fontId="13" fillId="2" borderId="1" xfId="0" applyNumberFormat="1" applyFont="1" applyFill="1" applyBorder="1" applyAlignment="1" applyProtection="1">
      <alignment vertical="top"/>
      <protection hidden="1"/>
    </xf>
    <xf numFmtId="0" fontId="13" fillId="2" borderId="1" xfId="0" applyFont="1" applyFill="1" applyBorder="1" applyAlignment="1" applyProtection="1">
      <alignment vertical="top"/>
      <protection hidden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Protection="1">
      <protection hidden="1"/>
    </xf>
    <xf numFmtId="0" fontId="6" fillId="0" borderId="1" xfId="0" applyFont="1" applyBorder="1"/>
    <xf numFmtId="1" fontId="31" fillId="2" borderId="1" xfId="0" applyNumberFormat="1" applyFont="1" applyFill="1" applyBorder="1" applyAlignment="1" applyProtection="1">
      <alignment vertical="top"/>
      <protection hidden="1"/>
    </xf>
    <xf numFmtId="0" fontId="15" fillId="3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17" fontId="52" fillId="2" borderId="0" xfId="0" applyNumberFormat="1" applyFont="1" applyFill="1" applyAlignment="1" applyProtection="1">
      <alignment horizontal="center" vertical="center"/>
      <protection locked="0"/>
    </xf>
    <xf numFmtId="0" fontId="53" fillId="0" borderId="36" xfId="0" applyFont="1" applyBorder="1" applyAlignment="1">
      <alignment horizontal="left" vertical="top" wrapText="1"/>
    </xf>
    <xf numFmtId="0" fontId="53" fillId="0" borderId="37" xfId="0" applyFont="1" applyBorder="1" applyAlignment="1">
      <alignment horizontal="left" vertical="top" wrapText="1"/>
    </xf>
    <xf numFmtId="1" fontId="53" fillId="0" borderId="36" xfId="0" applyNumberFormat="1" applyFont="1" applyBorder="1" applyAlignment="1">
      <alignment horizontal="center" vertical="top"/>
    </xf>
    <xf numFmtId="0" fontId="53" fillId="0" borderId="37" xfId="0" applyFont="1" applyBorder="1" applyAlignment="1">
      <alignment horizontal="center" vertical="top"/>
    </xf>
    <xf numFmtId="0" fontId="53" fillId="0" borderId="36" xfId="0" applyFont="1" applyBorder="1" applyAlignment="1">
      <alignment horizontal="center" vertical="top"/>
    </xf>
    <xf numFmtId="1" fontId="13" fillId="3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left" vertical="center"/>
      <protection hidden="1"/>
    </xf>
    <xf numFmtId="0" fontId="55" fillId="0" borderId="22" xfId="0" applyFont="1" applyBorder="1" applyProtection="1">
      <protection hidden="1"/>
    </xf>
    <xf numFmtId="1" fontId="50" fillId="0" borderId="0" xfId="0" applyNumberFormat="1" applyFont="1" applyProtection="1">
      <protection hidden="1"/>
    </xf>
    <xf numFmtId="1" fontId="50" fillId="0" borderId="21" xfId="0" applyNumberFormat="1" applyFont="1" applyBorder="1" applyProtection="1">
      <protection hidden="1"/>
    </xf>
    <xf numFmtId="0" fontId="22" fillId="2" borderId="0" xfId="0" applyFont="1" applyFill="1" applyProtection="1">
      <protection hidden="1"/>
    </xf>
    <xf numFmtId="0" fontId="22" fillId="2" borderId="8" xfId="0" applyFont="1" applyFill="1" applyBorder="1" applyProtection="1">
      <protection hidden="1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10" fontId="10" fillId="2" borderId="0" xfId="0" applyNumberFormat="1" applyFont="1" applyFill="1" applyAlignment="1">
      <alignment vertical="top"/>
    </xf>
    <xf numFmtId="17" fontId="13" fillId="2" borderId="0" xfId="0" applyNumberFormat="1" applyFont="1" applyFill="1" applyAlignment="1">
      <alignment horizontal="left" vertical="top" wrapText="1"/>
    </xf>
    <xf numFmtId="17" fontId="18" fillId="2" borderId="12" xfId="0" applyNumberFormat="1" applyFont="1" applyFill="1" applyBorder="1" applyAlignment="1" applyProtection="1">
      <alignment vertical="center"/>
      <protection locked="0"/>
    </xf>
    <xf numFmtId="17" fontId="18" fillId="2" borderId="11" xfId="0" applyNumberFormat="1" applyFont="1" applyFill="1" applyBorder="1" applyAlignment="1" applyProtection="1">
      <alignment vertical="center"/>
      <protection locked="0"/>
    </xf>
    <xf numFmtId="10" fontId="10" fillId="2" borderId="1" xfId="0" applyNumberFormat="1" applyFont="1" applyFill="1" applyBorder="1" applyAlignment="1" applyProtection="1">
      <alignment vertical="center" wrapText="1"/>
      <protection locked="0" hidden="1"/>
    </xf>
    <xf numFmtId="17" fontId="13" fillId="10" borderId="3" xfId="0" applyNumberFormat="1" applyFont="1" applyFill="1" applyBorder="1" applyAlignment="1" applyProtection="1">
      <alignment horizontal="left" vertical="top" wrapText="1"/>
      <protection locked="0"/>
    </xf>
    <xf numFmtId="0" fontId="13" fillId="5" borderId="0" xfId="0" applyFont="1" applyFill="1" applyAlignment="1">
      <alignment horizontal="center" vertical="top" wrapText="1"/>
    </xf>
    <xf numFmtId="0" fontId="35" fillId="0" borderId="0" xfId="0" applyFont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top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8" fillId="9" borderId="33" xfId="0" applyFont="1" applyFill="1" applyBorder="1" applyAlignment="1">
      <alignment horizontal="center" vertical="center" wrapText="1"/>
    </xf>
    <xf numFmtId="14" fontId="51" fillId="3" borderId="13" xfId="0" applyNumberFormat="1" applyFont="1" applyFill="1" applyBorder="1" applyAlignment="1" applyProtection="1">
      <alignment horizontal="center" vertical="center" wrapText="1"/>
      <protection locked="0"/>
    </xf>
    <xf numFmtId="14" fontId="51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1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51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15" fillId="2" borderId="10" xfId="0" applyNumberFormat="1" applyFont="1" applyFill="1" applyBorder="1" applyAlignment="1" applyProtection="1">
      <alignment horizontal="center" vertical="center"/>
      <protection locked="0"/>
    </xf>
    <xf numFmtId="14" fontId="15" fillId="2" borderId="11" xfId="0" applyNumberFormat="1" applyFont="1" applyFill="1" applyBorder="1" applyAlignment="1" applyProtection="1">
      <alignment horizontal="center" vertical="center"/>
      <protection locked="0"/>
    </xf>
    <xf numFmtId="1" fontId="15" fillId="2" borderId="34" xfId="0" applyNumberFormat="1" applyFont="1" applyFill="1" applyBorder="1" applyAlignment="1">
      <alignment horizontal="center" vertical="center"/>
    </xf>
    <xf numFmtId="1" fontId="15" fillId="2" borderId="35" xfId="0" applyNumberFormat="1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top" wrapText="1"/>
    </xf>
    <xf numFmtId="0" fontId="7" fillId="12" borderId="26" xfId="0" applyFont="1" applyFill="1" applyBorder="1" applyAlignment="1">
      <alignment horizontal="center" vertical="top" wrapText="1"/>
    </xf>
    <xf numFmtId="0" fontId="26" fillId="7" borderId="1" xfId="0" applyFont="1" applyFill="1" applyBorder="1" applyAlignment="1" applyProtection="1">
      <alignment horizontal="center" vertical="center"/>
      <protection hidden="1"/>
    </xf>
    <xf numFmtId="0" fontId="10" fillId="7" borderId="1" xfId="0" applyFont="1" applyFill="1" applyBorder="1" applyAlignment="1" applyProtection="1">
      <alignment horizontal="center"/>
      <protection hidden="1"/>
    </xf>
    <xf numFmtId="0" fontId="7" fillId="7" borderId="1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top" wrapText="1"/>
    </xf>
    <xf numFmtId="0" fontId="17" fillId="9" borderId="28" xfId="0" applyFont="1" applyFill="1" applyBorder="1" applyAlignment="1">
      <alignment horizontal="center" vertical="top" wrapText="1"/>
    </xf>
    <xf numFmtId="0" fontId="17" fillId="9" borderId="29" xfId="0" applyFont="1" applyFill="1" applyBorder="1" applyAlignment="1">
      <alignment horizontal="center" vertical="top" wrapText="1"/>
    </xf>
    <xf numFmtId="0" fontId="17" fillId="9" borderId="30" xfId="0" applyFont="1" applyFill="1" applyBorder="1" applyAlignment="1">
      <alignment horizontal="center" vertical="top" wrapText="1"/>
    </xf>
    <xf numFmtId="17" fontId="13" fillId="7" borderId="5" xfId="0" applyNumberFormat="1" applyFont="1" applyFill="1" applyBorder="1" applyAlignment="1">
      <alignment horizontal="center" vertical="top"/>
    </xf>
    <xf numFmtId="17" fontId="13" fillId="7" borderId="6" xfId="0" applyNumberFormat="1" applyFont="1" applyFill="1" applyBorder="1" applyAlignment="1">
      <alignment horizontal="center" vertical="top"/>
    </xf>
    <xf numFmtId="17" fontId="13" fillId="7" borderId="2" xfId="0" applyNumberFormat="1" applyFont="1" applyFill="1" applyBorder="1" applyAlignment="1">
      <alignment horizontal="center" vertical="top"/>
    </xf>
    <xf numFmtId="17" fontId="13" fillId="4" borderId="5" xfId="0" applyNumberFormat="1" applyFont="1" applyFill="1" applyBorder="1" applyAlignment="1">
      <alignment horizontal="left" vertical="center" indent="5"/>
    </xf>
    <xf numFmtId="17" fontId="13" fillId="4" borderId="6" xfId="0" applyNumberFormat="1" applyFont="1" applyFill="1" applyBorder="1" applyAlignment="1">
      <alignment horizontal="left" vertical="center" indent="5"/>
    </xf>
    <xf numFmtId="17" fontId="13" fillId="4" borderId="2" xfId="0" applyNumberFormat="1" applyFont="1" applyFill="1" applyBorder="1" applyAlignment="1">
      <alignment horizontal="left" vertical="center" indent="5"/>
    </xf>
    <xf numFmtId="0" fontId="15" fillId="6" borderId="3" xfId="0" applyFont="1" applyFill="1" applyBorder="1" applyAlignment="1">
      <alignment horizontal="center" vertical="top" wrapText="1"/>
    </xf>
    <xf numFmtId="0" fontId="15" fillId="6" borderId="16" xfId="0" applyFont="1" applyFill="1" applyBorder="1" applyAlignment="1">
      <alignment horizontal="center" vertical="top" wrapText="1"/>
    </xf>
    <xf numFmtId="17" fontId="13" fillId="2" borderId="0" xfId="0" applyNumberFormat="1" applyFont="1" applyFill="1" applyAlignment="1">
      <alignment horizontal="left" vertical="top"/>
    </xf>
    <xf numFmtId="17" fontId="40" fillId="4" borderId="5" xfId="0" applyNumberFormat="1" applyFont="1" applyFill="1" applyBorder="1" applyAlignment="1">
      <alignment horizontal="left" vertical="center" indent="5"/>
    </xf>
    <xf numFmtId="17" fontId="40" fillId="4" borderId="6" xfId="0" applyNumberFormat="1" applyFont="1" applyFill="1" applyBorder="1" applyAlignment="1">
      <alignment horizontal="left" vertical="center" indent="5"/>
    </xf>
    <xf numFmtId="17" fontId="40" fillId="4" borderId="2" xfId="0" applyNumberFormat="1" applyFont="1" applyFill="1" applyBorder="1" applyAlignment="1">
      <alignment horizontal="left" vertical="center" indent="5"/>
    </xf>
    <xf numFmtId="0" fontId="13" fillId="5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6" fillId="8" borderId="1" xfId="0" applyFont="1" applyFill="1" applyBorder="1" applyAlignment="1" applyProtection="1">
      <alignment horizontal="center" vertical="center"/>
      <protection hidden="1"/>
    </xf>
    <xf numFmtId="17" fontId="52" fillId="2" borderId="31" xfId="0" applyNumberFormat="1" applyFont="1" applyFill="1" applyBorder="1" applyAlignment="1" applyProtection="1">
      <alignment horizontal="center" vertical="center" wrapText="1"/>
      <protection locked="0"/>
    </xf>
    <xf numFmtId="17" fontId="52" fillId="2" borderId="32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13" xfId="0" applyNumberFormat="1" applyFont="1" applyFill="1" applyBorder="1" applyAlignment="1" applyProtection="1">
      <alignment horizontal="center" vertical="center"/>
      <protection locked="0"/>
    </xf>
    <xf numFmtId="0" fontId="25" fillId="2" borderId="14" xfId="0" applyFont="1" applyFill="1" applyBorder="1" applyAlignment="1" applyProtection="1">
      <alignment horizontal="center" vertical="center"/>
      <protection locked="0"/>
    </xf>
    <xf numFmtId="14" fontId="52" fillId="2" borderId="13" xfId="0" applyNumberFormat="1" applyFont="1" applyFill="1" applyBorder="1" applyAlignment="1" applyProtection="1">
      <alignment horizontal="center" vertical="center"/>
      <protection locked="0"/>
    </xf>
    <xf numFmtId="14" fontId="52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center" vertical="top" wrapText="1"/>
    </xf>
    <xf numFmtId="0" fontId="7" fillId="9" borderId="14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center" vertical="top" wrapText="1"/>
    </xf>
    <xf numFmtId="0" fontId="7" fillId="9" borderId="15" xfId="0" applyFont="1" applyFill="1" applyBorder="1" applyAlignment="1">
      <alignment horizontal="center" vertical="top" wrapText="1"/>
    </xf>
    <xf numFmtId="0" fontId="18" fillId="9" borderId="13" xfId="0" applyFont="1" applyFill="1" applyBorder="1" applyAlignment="1">
      <alignment horizontal="center" vertical="top" wrapText="1"/>
    </xf>
    <xf numFmtId="0" fontId="18" fillId="9" borderId="23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8" xfId="0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left" vertical="center"/>
    </xf>
    <xf numFmtId="0" fontId="28" fillId="7" borderId="16" xfId="0" applyFont="1" applyFill="1" applyBorder="1" applyAlignment="1" applyProtection="1">
      <alignment horizontal="center" vertical="center" wrapText="1"/>
      <protection hidden="1"/>
    </xf>
    <xf numFmtId="0" fontId="28" fillId="7" borderId="17" xfId="0" applyFont="1" applyFill="1" applyBorder="1" applyAlignment="1" applyProtection="1">
      <alignment horizontal="center" vertical="center" wrapText="1"/>
      <protection hidden="1"/>
    </xf>
    <xf numFmtId="0" fontId="16" fillId="7" borderId="10" xfId="0" applyFont="1" applyFill="1" applyBorder="1" applyAlignment="1" applyProtection="1">
      <alignment horizontal="center" vertical="center" wrapText="1"/>
      <protection hidden="1"/>
    </xf>
    <xf numFmtId="0" fontId="16" fillId="7" borderId="12" xfId="0" applyFont="1" applyFill="1" applyBorder="1" applyAlignment="1" applyProtection="1">
      <alignment horizontal="center" vertical="center" wrapText="1"/>
      <protection hidden="1"/>
    </xf>
    <xf numFmtId="0" fontId="16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3" fontId="8" fillId="2" borderId="5" xfId="0" applyNumberFormat="1" applyFont="1" applyFill="1" applyBorder="1" applyAlignment="1" applyProtection="1">
      <alignment horizontal="right" indent="11"/>
      <protection hidden="1"/>
    </xf>
    <xf numFmtId="3" fontId="8" fillId="2" borderId="6" xfId="0" applyNumberFormat="1" applyFont="1" applyFill="1" applyBorder="1" applyAlignment="1" applyProtection="1">
      <alignment horizontal="right" indent="11"/>
      <protection hidden="1"/>
    </xf>
    <xf numFmtId="3" fontId="8" fillId="2" borderId="2" xfId="0" applyNumberFormat="1" applyFont="1" applyFill="1" applyBorder="1" applyAlignment="1" applyProtection="1">
      <alignment horizontal="right" indent="11"/>
      <protection hidden="1"/>
    </xf>
    <xf numFmtId="3" fontId="13" fillId="3" borderId="5" xfId="0" applyNumberFormat="1" applyFont="1" applyFill="1" applyBorder="1" applyAlignment="1" applyProtection="1">
      <alignment horizontal="right" indent="11"/>
      <protection hidden="1"/>
    </xf>
    <xf numFmtId="3" fontId="13" fillId="3" borderId="6" xfId="0" applyNumberFormat="1" applyFont="1" applyFill="1" applyBorder="1" applyAlignment="1" applyProtection="1">
      <alignment horizontal="right" indent="11"/>
      <protection hidden="1"/>
    </xf>
    <xf numFmtId="3" fontId="13" fillId="3" borderId="2" xfId="0" applyNumberFormat="1" applyFont="1" applyFill="1" applyBorder="1" applyAlignment="1" applyProtection="1">
      <alignment horizontal="right" indent="11"/>
      <protection hidden="1"/>
    </xf>
    <xf numFmtId="0" fontId="7" fillId="10" borderId="10" xfId="0" applyFont="1" applyFill="1" applyBorder="1" applyAlignment="1" applyProtection="1">
      <alignment horizontal="center" vertical="center" wrapText="1"/>
      <protection hidden="1"/>
    </xf>
    <xf numFmtId="0" fontId="7" fillId="10" borderId="11" xfId="0" applyFont="1" applyFill="1" applyBorder="1" applyAlignment="1" applyProtection="1">
      <alignment horizontal="center" vertical="center" wrapText="1"/>
      <protection hidden="1"/>
    </xf>
    <xf numFmtId="14" fontId="19" fillId="6" borderId="10" xfId="0" applyNumberFormat="1" applyFont="1" applyFill="1" applyBorder="1" applyAlignment="1" applyProtection="1">
      <alignment horizontal="center" vertical="center"/>
      <protection hidden="1"/>
    </xf>
    <xf numFmtId="14" fontId="19" fillId="6" borderId="11" xfId="0" applyNumberFormat="1" applyFont="1" applyFill="1" applyBorder="1" applyAlignment="1" applyProtection="1">
      <alignment horizontal="center" vertical="center"/>
      <protection hidden="1"/>
    </xf>
    <xf numFmtId="0" fontId="23" fillId="8" borderId="10" xfId="0" applyFont="1" applyFill="1" applyBorder="1" applyAlignment="1" applyProtection="1">
      <alignment horizontal="center" vertical="center"/>
      <protection hidden="1"/>
    </xf>
    <xf numFmtId="0" fontId="23" fillId="8" borderId="12" xfId="0" applyFont="1" applyFill="1" applyBorder="1" applyAlignment="1" applyProtection="1">
      <alignment horizontal="center" vertical="center"/>
      <protection hidden="1"/>
    </xf>
    <xf numFmtId="0" fontId="23" fillId="8" borderId="11" xfId="0" applyFont="1" applyFill="1" applyBorder="1" applyAlignment="1" applyProtection="1">
      <alignment horizontal="center" vertical="center"/>
      <protection hidden="1"/>
    </xf>
    <xf numFmtId="3" fontId="13" fillId="2" borderId="5" xfId="0" applyNumberFormat="1" applyFont="1" applyFill="1" applyBorder="1" applyAlignment="1" applyProtection="1">
      <alignment horizontal="right" indent="11"/>
      <protection hidden="1"/>
    </xf>
    <xf numFmtId="3" fontId="13" fillId="2" borderId="6" xfId="0" applyNumberFormat="1" applyFont="1" applyFill="1" applyBorder="1" applyAlignment="1" applyProtection="1">
      <alignment horizontal="right" indent="11"/>
      <protection hidden="1"/>
    </xf>
    <xf numFmtId="3" fontId="13" fillId="2" borderId="2" xfId="0" applyNumberFormat="1" applyFont="1" applyFill="1" applyBorder="1" applyAlignment="1" applyProtection="1">
      <alignment horizontal="right" indent="1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center" vertical="center" wrapText="1"/>
      <protection hidden="1"/>
    </xf>
    <xf numFmtId="0" fontId="12" fillId="5" borderId="20" xfId="0" applyFont="1" applyFill="1" applyBorder="1" applyAlignment="1" applyProtection="1">
      <alignment horizontal="center" vertical="center" wrapText="1"/>
      <protection hidden="1"/>
    </xf>
    <xf numFmtId="14" fontId="13" fillId="5" borderId="5" xfId="0" applyNumberFormat="1" applyFont="1" applyFill="1" applyBorder="1" applyAlignment="1" applyProtection="1">
      <alignment horizontal="center" vertical="center"/>
      <protection hidden="1"/>
    </xf>
    <xf numFmtId="14" fontId="13" fillId="5" borderId="6" xfId="0" applyNumberFormat="1" applyFont="1" applyFill="1" applyBorder="1" applyAlignment="1" applyProtection="1">
      <alignment horizontal="center" vertical="center"/>
      <protection hidden="1"/>
    </xf>
    <xf numFmtId="14" fontId="13" fillId="5" borderId="2" xfId="0" applyNumberFormat="1" applyFont="1" applyFill="1" applyBorder="1" applyAlignment="1" applyProtection="1">
      <alignment horizontal="center" vertical="center"/>
      <protection hidden="1"/>
    </xf>
    <xf numFmtId="0" fontId="24" fillId="2" borderId="4" xfId="0" applyFont="1" applyFill="1" applyBorder="1" applyAlignment="1" applyProtection="1">
      <alignment horizontal="left"/>
      <protection hidden="1"/>
    </xf>
    <xf numFmtId="0" fontId="24" fillId="2" borderId="3" xfId="0" applyFont="1" applyFill="1" applyBorder="1" applyAlignment="1" applyProtection="1">
      <alignment horizontal="left"/>
      <protection hidden="1"/>
    </xf>
    <xf numFmtId="4" fontId="40" fillId="0" borderId="5" xfId="0" applyNumberFormat="1" applyFont="1" applyBorder="1" applyAlignment="1" applyProtection="1">
      <alignment horizontal="right" vertical="center" indent="11"/>
      <protection hidden="1"/>
    </xf>
    <xf numFmtId="4" fontId="40" fillId="0" borderId="6" xfId="0" applyNumberFormat="1" applyFont="1" applyBorder="1" applyAlignment="1" applyProtection="1">
      <alignment horizontal="right" vertical="center" indent="11"/>
      <protection hidden="1"/>
    </xf>
    <xf numFmtId="4" fontId="40" fillId="0" borderId="2" xfId="0" applyNumberFormat="1" applyFont="1" applyBorder="1" applyAlignment="1" applyProtection="1">
      <alignment horizontal="right" vertical="center" indent="11"/>
      <protection hidden="1"/>
    </xf>
    <xf numFmtId="4" fontId="16" fillId="0" borderId="5" xfId="0" applyNumberFormat="1" applyFont="1" applyBorder="1" applyAlignment="1" applyProtection="1">
      <alignment horizontal="right" vertical="center" indent="11"/>
      <protection hidden="1"/>
    </xf>
    <xf numFmtId="4" fontId="16" fillId="0" borderId="6" xfId="0" applyNumberFormat="1" applyFont="1" applyBorder="1" applyAlignment="1" applyProtection="1">
      <alignment horizontal="right" vertical="center" indent="11"/>
      <protection hidden="1"/>
    </xf>
    <xf numFmtId="4" fontId="16" fillId="0" borderId="2" xfId="0" applyNumberFormat="1" applyFont="1" applyBorder="1" applyAlignment="1" applyProtection="1">
      <alignment horizontal="right" vertical="center" indent="11"/>
      <protection hidden="1"/>
    </xf>
    <xf numFmtId="3" fontId="24" fillId="2" borderId="5" xfId="0" applyNumberFormat="1" applyFont="1" applyFill="1" applyBorder="1" applyAlignment="1" applyProtection="1">
      <alignment horizontal="right" indent="11"/>
      <protection hidden="1"/>
    </xf>
    <xf numFmtId="3" fontId="24" fillId="2" borderId="6" xfId="0" applyNumberFormat="1" applyFont="1" applyFill="1" applyBorder="1" applyAlignment="1" applyProtection="1">
      <alignment horizontal="right" indent="11"/>
      <protection hidden="1"/>
    </xf>
    <xf numFmtId="3" fontId="24" fillId="2" borderId="2" xfId="0" applyNumberFormat="1" applyFont="1" applyFill="1" applyBorder="1" applyAlignment="1" applyProtection="1">
      <alignment horizontal="right" indent="11"/>
      <protection hidden="1"/>
    </xf>
    <xf numFmtId="3" fontId="15" fillId="2" borderId="5" xfId="0" applyNumberFormat="1" applyFont="1" applyFill="1" applyBorder="1" applyAlignment="1" applyProtection="1">
      <alignment horizontal="right" vertical="center" indent="11"/>
      <protection hidden="1"/>
    </xf>
    <xf numFmtId="3" fontId="15" fillId="2" borderId="6" xfId="0" applyNumberFormat="1" applyFont="1" applyFill="1" applyBorder="1" applyAlignment="1" applyProtection="1">
      <alignment horizontal="right" vertical="center" indent="11"/>
      <protection hidden="1"/>
    </xf>
    <xf numFmtId="3" fontId="15" fillId="2" borderId="2" xfId="0" applyNumberFormat="1" applyFont="1" applyFill="1" applyBorder="1" applyAlignment="1" applyProtection="1">
      <alignment horizontal="right" vertical="center" indent="11"/>
      <protection hidden="1"/>
    </xf>
    <xf numFmtId="0" fontId="21" fillId="8" borderId="10" xfId="0" applyFont="1" applyFill="1" applyBorder="1" applyAlignment="1" applyProtection="1">
      <alignment horizontal="center" vertical="center" wrapText="1"/>
      <protection hidden="1"/>
    </xf>
    <xf numFmtId="0" fontId="21" fillId="8" borderId="12" xfId="0" applyFont="1" applyFill="1" applyBorder="1" applyAlignment="1" applyProtection="1">
      <alignment horizontal="center" vertical="center" wrapText="1"/>
      <protection hidden="1"/>
    </xf>
    <xf numFmtId="0" fontId="21" fillId="8" borderId="11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0" xfId="0" applyAlignment="1">
      <alignment horizontal="left" vertical="top"/>
    </xf>
    <xf numFmtId="0" fontId="0" fillId="0" borderId="0" xfId="0"/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15" fillId="7" borderId="5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14" fontId="22" fillId="0" borderId="1" xfId="0" applyNumberFormat="1" applyFont="1" applyBorder="1" applyAlignment="1" applyProtection="1">
      <alignment horizontal="left"/>
      <protection locked="0"/>
    </xf>
    <xf numFmtId="10" fontId="22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0" fontId="57" fillId="0" borderId="0" xfId="0" applyFont="1" applyAlignment="1">
      <alignment vertical="center"/>
    </xf>
    <xf numFmtId="0" fontId="59" fillId="0" borderId="0" xfId="0" applyFont="1" applyAlignment="1">
      <alignment horizontal="left" vertical="center" indent="15"/>
    </xf>
    <xf numFmtId="0" fontId="57" fillId="0" borderId="0" xfId="0" applyFont="1" applyAlignment="1">
      <alignment horizontal="justify" vertical="center"/>
    </xf>
    <xf numFmtId="0" fontId="62" fillId="0" borderId="0" xfId="0" applyFont="1" applyAlignment="1">
      <alignment vertical="center"/>
    </xf>
    <xf numFmtId="0" fontId="63" fillId="0" borderId="10" xfId="0" applyFont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39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8" fillId="0" borderId="4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0" fontId="58" fillId="0" borderId="41" xfId="0" applyFont="1" applyBorder="1" applyAlignment="1">
      <alignment horizontal="left" vertical="center" wrapText="1"/>
    </xf>
    <xf numFmtId="0" fontId="58" fillId="0" borderId="42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8" fillId="0" borderId="2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58" fillId="0" borderId="17" xfId="0" applyFont="1" applyBorder="1" applyAlignment="1">
      <alignment horizontal="left" vertical="center" wrapText="1"/>
    </xf>
    <xf numFmtId="0" fontId="58" fillId="0" borderId="43" xfId="0" applyFont="1" applyBorder="1" applyAlignment="1">
      <alignment horizontal="left" vertical="center" wrapText="1"/>
    </xf>
    <xf numFmtId="0" fontId="21" fillId="3" borderId="7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vertical="center" wrapText="1"/>
    </xf>
    <xf numFmtId="0" fontId="21" fillId="3" borderId="12" xfId="0" applyFont="1" applyFill="1" applyBorder="1" applyAlignment="1">
      <alignment vertical="center" wrapText="1"/>
    </xf>
    <xf numFmtId="0" fontId="21" fillId="3" borderId="11" xfId="0" applyFont="1" applyFill="1" applyBorder="1" applyAlignment="1">
      <alignment vertical="center" wrapText="1"/>
    </xf>
    <xf numFmtId="17" fontId="15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E623D"/>
      <color rgb="FFCC6600"/>
      <color rgb="FF401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123826</xdr:rowOff>
    </xdr:from>
    <xdr:to>
      <xdr:col>13</xdr:col>
      <xdr:colOff>171450</xdr:colOff>
      <xdr:row>1</xdr:row>
      <xdr:rowOff>1266826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A4FBB7A-8D65-E692-DD74-4C647903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1"/>
          <a:ext cx="7772400" cy="1143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83</xdr:row>
      <xdr:rowOff>0</xdr:rowOff>
    </xdr:from>
    <xdr:ext cx="2964789" cy="0"/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B30C5434-C3BC-4E99-B0ED-CA305D342A69}"/>
            </a:ext>
          </a:extLst>
        </xdr:cNvPr>
        <xdr:cNvSpPr/>
      </xdr:nvSpPr>
      <xdr:spPr>
        <a:xfrm>
          <a:off x="0" y="21174075"/>
          <a:ext cx="2964789" cy="0"/>
        </a:xfrm>
        <a:custGeom>
          <a:avLst/>
          <a:gdLst/>
          <a:ahLst/>
          <a:cxnLst/>
          <a:rect l="0" t="0" r="0" b="0"/>
          <a:pathLst>
            <a:path w="2964789">
              <a:moveTo>
                <a:pt x="0" y="0"/>
              </a:moveTo>
              <a:lnTo>
                <a:pt x="2964789" y="0"/>
              </a:lnTo>
            </a:path>
          </a:pathLst>
        </a:custGeom>
        <a:ln w="9601">
          <a:solidFill>
            <a:srgbClr val="000000"/>
          </a:solidFill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workbookViewId="0">
      <selection activeCell="A8" sqref="A8:XFD8"/>
    </sheetView>
  </sheetViews>
  <sheetFormatPr defaultRowHeight="15" x14ac:dyDescent="0.25"/>
  <cols>
    <col min="1" max="1" width="3.140625" customWidth="1"/>
    <col min="2" max="2" width="11.42578125" customWidth="1"/>
    <col min="3" max="3" width="9.140625" customWidth="1"/>
    <col min="4" max="4" width="13.42578125" customWidth="1"/>
    <col min="13" max="13" width="6.85546875" customWidth="1"/>
  </cols>
  <sheetData>
    <row r="1" spans="1:13" ht="6.75" customHeight="1" x14ac:dyDescent="0.35">
      <c r="A1" s="1"/>
      <c r="E1" t="s">
        <v>3</v>
      </c>
    </row>
    <row r="2" spans="1:13" ht="105.75" customHeight="1" x14ac:dyDescent="0.35">
      <c r="A2" s="1"/>
      <c r="B2" s="202" t="s">
        <v>3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3" ht="9" customHeight="1" x14ac:dyDescent="0.25"/>
    <row r="4" spans="1:13" ht="210" customHeight="1" x14ac:dyDescent="0.25">
      <c r="B4" s="203" t="s">
        <v>47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6" spans="1:13" ht="8.2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8" spans="1:13" ht="15.75" thickBot="1" x14ac:dyDescent="0.3"/>
    <row r="9" spans="1:13" ht="19.5" thickBot="1" x14ac:dyDescent="0.35">
      <c r="B9" s="211" t="s">
        <v>88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3"/>
    </row>
    <row r="11" spans="1:13" ht="15.75" thickBot="1" x14ac:dyDescent="0.3"/>
    <row r="12" spans="1:13" x14ac:dyDescent="0.25">
      <c r="B12" s="205" t="s">
        <v>89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7"/>
    </row>
    <row r="13" spans="1:13" ht="15.75" thickBot="1" x14ac:dyDescent="0.3"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10"/>
    </row>
    <row r="15" spans="1:13" ht="15.75" thickBot="1" x14ac:dyDescent="0.3"/>
    <row r="16" spans="1:13" ht="40.5" customHeight="1" x14ac:dyDescent="0.25">
      <c r="B16" s="214" t="s">
        <v>90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6"/>
    </row>
    <row r="17" spans="2:13" ht="15.75" thickBot="1" x14ac:dyDescent="0.3">
      <c r="B17" s="217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9"/>
    </row>
    <row r="19" spans="2:13" ht="19.5" customHeight="1" x14ac:dyDescent="0.25">
      <c r="B19" s="201" t="s">
        <v>91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</row>
    <row r="20" spans="2:13" x14ac:dyDescent="0.25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</row>
  </sheetData>
  <sheetProtection algorithmName="SHA-512" hashValue="XK0dfLUTzj2fidPdmYorNVz4xxES1sNqYIyn2n5kgCPeW0BoGQWpzNXAvrWMcEG/aNS+uhoJTcS9OBhLpm9rug==" saltValue="xj4VVh85v2UXW9ekzalp5Q==" spinCount="100000" sheet="1" selectLockedCells="1"/>
  <mergeCells count="6">
    <mergeCell ref="B19:M20"/>
    <mergeCell ref="B2:M2"/>
    <mergeCell ref="B4:M4"/>
    <mergeCell ref="B12:M13"/>
    <mergeCell ref="B9:M9"/>
    <mergeCell ref="B16:M17"/>
  </mergeCells>
  <pageMargins left="0.70866141732283472" right="0.70866141732283472" top="0.45" bottom="0.42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120"/>
  <sheetViews>
    <sheetView tabSelected="1" workbookViewId="0">
      <selection activeCell="F13" sqref="F13"/>
    </sheetView>
  </sheetViews>
  <sheetFormatPr defaultColWidth="9.140625" defaultRowHeight="18.75" x14ac:dyDescent="0.3"/>
  <cols>
    <col min="1" max="1" width="19.28515625" style="60" customWidth="1"/>
    <col min="2" max="2" width="13" style="61" customWidth="1"/>
    <col min="3" max="3" width="15.28515625" style="62" customWidth="1"/>
    <col min="4" max="4" width="16.28515625" style="61" customWidth="1"/>
    <col min="5" max="5" width="14.7109375" style="63" customWidth="1"/>
    <col min="6" max="6" width="23.28515625" style="47" customWidth="1"/>
    <col min="7" max="7" width="16.28515625" style="47" customWidth="1"/>
    <col min="8" max="8" width="9.140625" style="47"/>
    <col min="9" max="9" width="6.85546875" style="124" customWidth="1"/>
    <col min="10" max="10" width="7.140625" style="124" customWidth="1"/>
    <col min="11" max="11" width="10" style="124" customWidth="1"/>
    <col min="12" max="12" width="6.5703125" style="96" customWidth="1"/>
    <col min="13" max="14" width="7.42578125" style="96" customWidth="1"/>
    <col min="15" max="15" width="10.5703125" style="97" customWidth="1"/>
    <col min="16" max="17" width="11.5703125" style="98" customWidth="1"/>
    <col min="18" max="18" width="11.85546875" style="98" customWidth="1"/>
    <col min="19" max="22" width="9.140625" style="47"/>
    <col min="23" max="23" width="12.42578125" style="47" customWidth="1"/>
    <col min="24" max="24" width="11.42578125" style="47" customWidth="1"/>
    <col min="25" max="25" width="11" style="47" customWidth="1"/>
    <col min="26" max="28" width="9.140625" style="47"/>
    <col min="29" max="29" width="9.140625" style="140"/>
    <col min="30" max="30" width="9.140625" style="47"/>
    <col min="31" max="31" width="9.140625" style="133"/>
    <col min="32" max="33" width="9.140625" style="47"/>
    <col min="34" max="34" width="12.140625" style="334" customWidth="1"/>
    <col min="35" max="35" width="10.42578125" style="334" bestFit="1" customWidth="1"/>
    <col min="36" max="16384" width="9.140625" style="47"/>
  </cols>
  <sheetData>
    <row r="1" spans="1:35" s="46" customFormat="1" ht="42" customHeight="1" thickBot="1" x14ac:dyDescent="0.35">
      <c r="A1" s="275" t="s">
        <v>104</v>
      </c>
      <c r="B1" s="275"/>
      <c r="C1" s="275"/>
      <c r="D1" s="275"/>
      <c r="E1" s="197"/>
      <c r="F1" s="197"/>
      <c r="G1" s="198"/>
      <c r="H1" s="45"/>
      <c r="I1" s="260" t="s">
        <v>62</v>
      </c>
      <c r="J1" s="260"/>
      <c r="K1" s="260"/>
      <c r="L1" s="260"/>
      <c r="M1" s="260"/>
      <c r="N1" s="260"/>
      <c r="O1" s="260"/>
      <c r="P1" s="260"/>
      <c r="Q1" s="260"/>
      <c r="R1" s="260"/>
      <c r="S1" s="47"/>
      <c r="T1" s="236" t="s">
        <v>63</v>
      </c>
      <c r="U1" s="236"/>
      <c r="V1" s="236"/>
      <c r="W1" s="236"/>
      <c r="X1" s="236"/>
      <c r="Y1" s="236"/>
      <c r="Z1" s="47"/>
      <c r="AA1" s="47"/>
      <c r="AB1" s="238" t="s">
        <v>81</v>
      </c>
      <c r="AC1" s="239"/>
      <c r="AD1" s="239"/>
      <c r="AE1" s="239"/>
      <c r="AF1" s="240"/>
      <c r="AH1" s="328" t="s">
        <v>113</v>
      </c>
      <c r="AI1" s="329"/>
    </row>
    <row r="2" spans="1:35" ht="81" customHeight="1" thickBot="1" x14ac:dyDescent="0.35">
      <c r="A2" s="360" t="s">
        <v>121</v>
      </c>
      <c r="B2" s="361"/>
      <c r="C2" s="361"/>
      <c r="D2" s="361"/>
      <c r="E2" s="362"/>
      <c r="F2" s="362"/>
      <c r="G2" s="363"/>
      <c r="I2" s="65" t="s">
        <v>10</v>
      </c>
      <c r="J2" s="65" t="s">
        <v>11</v>
      </c>
      <c r="K2" s="65" t="s">
        <v>12</v>
      </c>
      <c r="L2" s="66" t="s">
        <v>14</v>
      </c>
      <c r="M2" s="67" t="s">
        <v>64</v>
      </c>
      <c r="N2" s="67" t="s">
        <v>21</v>
      </c>
      <c r="O2" s="68" t="s">
        <v>2</v>
      </c>
      <c r="P2" s="69" t="s">
        <v>25</v>
      </c>
      <c r="Q2" s="34" t="s">
        <v>0</v>
      </c>
      <c r="R2" s="69" t="s">
        <v>20</v>
      </c>
      <c r="T2" s="68" t="s">
        <v>4</v>
      </c>
      <c r="U2" s="70" t="s">
        <v>21</v>
      </c>
      <c r="V2" s="71" t="s">
        <v>65</v>
      </c>
      <c r="W2" s="72" t="s">
        <v>66</v>
      </c>
      <c r="X2" s="72" t="s">
        <v>67</v>
      </c>
      <c r="Y2" s="70" t="s">
        <v>66</v>
      </c>
      <c r="AB2" s="141" t="s">
        <v>78</v>
      </c>
      <c r="AC2" s="130" t="s">
        <v>82</v>
      </c>
      <c r="AD2" s="137" t="s">
        <v>79</v>
      </c>
      <c r="AE2" s="130" t="s">
        <v>83</v>
      </c>
      <c r="AF2" s="137" t="s">
        <v>80</v>
      </c>
      <c r="AH2" s="330" t="s">
        <v>5</v>
      </c>
      <c r="AI2" s="330" t="s">
        <v>105</v>
      </c>
    </row>
    <row r="3" spans="1:35" ht="23.25" customHeight="1" x14ac:dyDescent="0.3">
      <c r="A3" s="259"/>
      <c r="B3" s="259"/>
      <c r="C3" s="259"/>
      <c r="D3" s="259"/>
      <c r="E3" s="259"/>
      <c r="F3" s="259"/>
      <c r="G3" s="48"/>
      <c r="I3" s="3">
        <v>1</v>
      </c>
      <c r="J3" s="3"/>
      <c r="K3" s="3"/>
      <c r="L3" s="73"/>
      <c r="M3" s="73"/>
      <c r="N3" s="73">
        <v>1</v>
      </c>
      <c r="O3" s="74">
        <v>36000</v>
      </c>
      <c r="P3" s="75">
        <v>0</v>
      </c>
      <c r="Q3" s="76">
        <v>48480</v>
      </c>
      <c r="R3" s="77">
        <v>0</v>
      </c>
      <c r="T3" s="2">
        <v>1</v>
      </c>
      <c r="U3" s="78">
        <v>1</v>
      </c>
      <c r="V3" s="79">
        <v>1990</v>
      </c>
      <c r="W3" s="80">
        <v>1990</v>
      </c>
      <c r="X3" s="76">
        <v>2680</v>
      </c>
      <c r="Y3" s="80">
        <v>2680</v>
      </c>
      <c r="AB3" s="134">
        <v>0</v>
      </c>
      <c r="AC3" s="69">
        <v>2043</v>
      </c>
      <c r="AD3" s="137">
        <v>1990</v>
      </c>
      <c r="AE3" s="145">
        <v>2880</v>
      </c>
      <c r="AF3" s="136">
        <v>2680</v>
      </c>
      <c r="AH3" s="331">
        <v>45231</v>
      </c>
      <c r="AI3" s="332">
        <v>0.15770000000000001</v>
      </c>
    </row>
    <row r="4" spans="1:35" ht="21.75" customHeight="1" thickBot="1" x14ac:dyDescent="0.35">
      <c r="A4" s="258"/>
      <c r="B4" s="258"/>
      <c r="C4" s="258"/>
      <c r="D4" s="258"/>
      <c r="E4" s="259"/>
      <c r="F4" s="259"/>
      <c r="I4" s="3">
        <v>1</v>
      </c>
      <c r="J4" s="3"/>
      <c r="K4" s="3"/>
      <c r="L4" s="73"/>
      <c r="M4" s="73"/>
      <c r="N4" s="73">
        <v>2</v>
      </c>
      <c r="O4" s="77">
        <v>37490</v>
      </c>
      <c r="P4" s="75">
        <v>1490</v>
      </c>
      <c r="Q4" s="76">
        <v>50480</v>
      </c>
      <c r="R4" s="74">
        <v>2000</v>
      </c>
      <c r="T4" s="2">
        <v>1</v>
      </c>
      <c r="U4" s="78">
        <v>2</v>
      </c>
      <c r="V4" s="79">
        <v>1990</v>
      </c>
      <c r="W4" s="80">
        <v>3980</v>
      </c>
      <c r="X4" s="76">
        <v>2680</v>
      </c>
      <c r="Y4" s="81">
        <v>5360</v>
      </c>
      <c r="AB4" s="134">
        <v>0</v>
      </c>
      <c r="AC4" s="142">
        <v>2279</v>
      </c>
      <c r="AD4" s="138">
        <v>2220</v>
      </c>
      <c r="AE4" s="145">
        <v>3202</v>
      </c>
      <c r="AF4" s="136">
        <v>2980</v>
      </c>
      <c r="AH4" s="331">
        <v>45261</v>
      </c>
      <c r="AI4" s="332">
        <v>0.15770000000000001</v>
      </c>
    </row>
    <row r="5" spans="1:35" ht="23.25" customHeight="1" x14ac:dyDescent="0.3">
      <c r="A5" s="267" t="s">
        <v>106</v>
      </c>
      <c r="B5" s="268"/>
      <c r="C5" s="271" t="s">
        <v>107</v>
      </c>
      <c r="D5" s="272"/>
      <c r="E5" s="234" t="s">
        <v>110</v>
      </c>
      <c r="F5" s="241" t="s">
        <v>108</v>
      </c>
      <c r="G5" s="242"/>
      <c r="I5" s="3">
        <v>1</v>
      </c>
      <c r="J5" s="3"/>
      <c r="K5" s="3"/>
      <c r="L5" s="73"/>
      <c r="M5" s="73"/>
      <c r="N5" s="73">
        <v>3</v>
      </c>
      <c r="O5" s="77">
        <v>38980</v>
      </c>
      <c r="P5" s="75">
        <v>1490</v>
      </c>
      <c r="Q5" s="76">
        <v>52480</v>
      </c>
      <c r="R5" s="74">
        <v>2000</v>
      </c>
      <c r="T5" s="2">
        <v>1</v>
      </c>
      <c r="U5" s="78">
        <v>3</v>
      </c>
      <c r="V5" s="79">
        <v>2220</v>
      </c>
      <c r="W5" s="81">
        <v>6200</v>
      </c>
      <c r="X5" s="76">
        <v>2980</v>
      </c>
      <c r="Y5" s="81">
        <v>8340</v>
      </c>
      <c r="AB5" s="134">
        <v>0</v>
      </c>
      <c r="AC5" s="142">
        <v>2566</v>
      </c>
      <c r="AD5" s="138">
        <v>2500</v>
      </c>
      <c r="AE5" s="145">
        <v>3610</v>
      </c>
      <c r="AF5" s="136">
        <v>3360</v>
      </c>
      <c r="AH5" s="331">
        <v>45292</v>
      </c>
      <c r="AI5" s="332">
        <v>0.15770000000000001</v>
      </c>
    </row>
    <row r="6" spans="1:35" ht="58.5" customHeight="1" thickBot="1" x14ac:dyDescent="0.35">
      <c r="A6" s="269"/>
      <c r="B6" s="270"/>
      <c r="C6" s="273"/>
      <c r="D6" s="274"/>
      <c r="E6" s="235"/>
      <c r="F6" s="243"/>
      <c r="G6" s="244"/>
      <c r="I6" s="3">
        <v>1</v>
      </c>
      <c r="J6" s="3"/>
      <c r="K6" s="3"/>
      <c r="L6" s="73"/>
      <c r="M6" s="73"/>
      <c r="N6" s="73">
        <v>4</v>
      </c>
      <c r="O6" s="77">
        <v>40470</v>
      </c>
      <c r="P6" s="75">
        <v>1490</v>
      </c>
      <c r="Q6" s="76">
        <v>54480</v>
      </c>
      <c r="R6" s="74">
        <v>2000</v>
      </c>
      <c r="T6" s="2">
        <v>1</v>
      </c>
      <c r="U6" s="78">
        <v>4</v>
      </c>
      <c r="V6" s="79">
        <v>2220</v>
      </c>
      <c r="W6" s="81">
        <v>8420</v>
      </c>
      <c r="X6" s="76">
        <v>2980</v>
      </c>
      <c r="Y6" s="81">
        <v>11320</v>
      </c>
      <c r="AB6" s="134">
        <v>0</v>
      </c>
      <c r="AC6" s="142">
        <v>2803</v>
      </c>
      <c r="AD6" s="138">
        <v>2730</v>
      </c>
      <c r="AE6" s="145">
        <v>3954</v>
      </c>
      <c r="AF6" s="136">
        <v>3680</v>
      </c>
      <c r="AH6" s="331">
        <v>45323</v>
      </c>
      <c r="AI6" s="332">
        <v>0.1573</v>
      </c>
    </row>
    <row r="7" spans="1:35" ht="36" customHeight="1" thickBot="1" x14ac:dyDescent="0.35">
      <c r="A7" s="263"/>
      <c r="B7" s="264"/>
      <c r="C7" s="265">
        <v>45535</v>
      </c>
      <c r="D7" s="266"/>
      <c r="E7" s="180">
        <v>45505</v>
      </c>
      <c r="F7" s="261">
        <v>45536</v>
      </c>
      <c r="G7" s="262"/>
      <c r="I7" s="3">
        <v>1</v>
      </c>
      <c r="J7" s="3"/>
      <c r="K7" s="3"/>
      <c r="L7" s="73"/>
      <c r="M7" s="73"/>
      <c r="N7" s="73">
        <v>5</v>
      </c>
      <c r="O7" s="77">
        <v>41960</v>
      </c>
      <c r="P7" s="75">
        <v>1490</v>
      </c>
      <c r="Q7" s="76">
        <v>56480</v>
      </c>
      <c r="R7" s="74">
        <v>2000</v>
      </c>
      <c r="T7" s="2">
        <v>1</v>
      </c>
      <c r="U7" s="82">
        <v>5</v>
      </c>
      <c r="V7" s="79">
        <v>2220</v>
      </c>
      <c r="W7" s="81">
        <v>10640</v>
      </c>
      <c r="X7" s="76">
        <v>2980</v>
      </c>
      <c r="Y7" s="81">
        <v>14300</v>
      </c>
      <c r="AB7" s="134">
        <v>0</v>
      </c>
      <c r="AC7" s="142">
        <v>3049</v>
      </c>
      <c r="AD7" s="138">
        <v>2970</v>
      </c>
      <c r="AE7" s="145">
        <v>4298</v>
      </c>
      <c r="AF7" s="136">
        <v>4000</v>
      </c>
      <c r="AH7" s="331">
        <v>45352</v>
      </c>
      <c r="AI7" s="332">
        <v>0.1573</v>
      </c>
    </row>
    <row r="8" spans="1:35" ht="42" customHeight="1" thickBot="1" x14ac:dyDescent="0.35">
      <c r="A8" s="221" t="s">
        <v>109</v>
      </c>
      <c r="B8" s="222"/>
      <c r="C8" s="223" t="s">
        <v>96</v>
      </c>
      <c r="D8" s="224"/>
      <c r="E8" s="225"/>
      <c r="F8" s="226" t="s">
        <v>97</v>
      </c>
      <c r="G8" s="227"/>
      <c r="I8" s="3">
        <v>1</v>
      </c>
      <c r="J8" s="3"/>
      <c r="K8" s="3"/>
      <c r="L8" s="73"/>
      <c r="M8" s="73"/>
      <c r="N8" s="73">
        <v>6</v>
      </c>
      <c r="O8" s="77">
        <v>43450</v>
      </c>
      <c r="P8" s="75">
        <v>1490</v>
      </c>
      <c r="Q8" s="76">
        <v>58480</v>
      </c>
      <c r="R8" s="74">
        <v>2000</v>
      </c>
      <c r="T8" s="2" t="s">
        <v>68</v>
      </c>
      <c r="U8" s="83">
        <v>1</v>
      </c>
      <c r="V8" s="77">
        <v>2220</v>
      </c>
      <c r="W8" s="81">
        <v>2220</v>
      </c>
      <c r="X8" s="76">
        <v>2980</v>
      </c>
      <c r="Y8" s="80">
        <v>2980</v>
      </c>
      <c r="AB8" s="134">
        <v>0</v>
      </c>
      <c r="AC8" s="142">
        <v>3306</v>
      </c>
      <c r="AD8" s="138">
        <v>3220</v>
      </c>
      <c r="AE8" s="145">
        <v>4663</v>
      </c>
      <c r="AF8" s="136">
        <v>4340</v>
      </c>
      <c r="AH8" s="331">
        <v>45383</v>
      </c>
      <c r="AI8" s="332">
        <v>0.1573</v>
      </c>
    </row>
    <row r="9" spans="1:35" ht="33" customHeight="1" thickBot="1" x14ac:dyDescent="0.35">
      <c r="A9" s="230" t="s">
        <v>103</v>
      </c>
      <c r="B9" s="231"/>
      <c r="C9" s="232" t="str">
        <f>IFERROR(ROUNDUP((C7-A9)/365,0),"-")</f>
        <v>-</v>
      </c>
      <c r="D9" s="232"/>
      <c r="E9" s="233"/>
      <c r="F9" s="228"/>
      <c r="G9" s="229"/>
      <c r="I9" s="3">
        <v>1</v>
      </c>
      <c r="J9" s="3"/>
      <c r="K9" s="3"/>
      <c r="L9" s="73"/>
      <c r="M9" s="73"/>
      <c r="N9" s="73">
        <v>7</v>
      </c>
      <c r="O9" s="77">
        <v>44940</v>
      </c>
      <c r="P9" s="75">
        <v>1490</v>
      </c>
      <c r="Q9" s="76">
        <v>60480</v>
      </c>
      <c r="R9" s="74">
        <v>2000</v>
      </c>
      <c r="T9" s="2" t="s">
        <v>68</v>
      </c>
      <c r="U9" s="83">
        <v>2</v>
      </c>
      <c r="V9" s="77">
        <v>2220</v>
      </c>
      <c r="W9" s="81">
        <v>4440</v>
      </c>
      <c r="X9" s="76">
        <v>2980</v>
      </c>
      <c r="Y9" s="81">
        <v>5960</v>
      </c>
      <c r="AB9" s="134">
        <v>0</v>
      </c>
      <c r="AC9" s="142">
        <v>0</v>
      </c>
      <c r="AD9" s="139">
        <v>0</v>
      </c>
      <c r="AE9" s="145">
        <v>0</v>
      </c>
      <c r="AF9" s="137">
        <v>0</v>
      </c>
      <c r="AH9" s="331">
        <v>45413</v>
      </c>
      <c r="AI9" s="332">
        <v>0.15970000000000001</v>
      </c>
    </row>
    <row r="10" spans="1:35" ht="18.75" customHeight="1" thickBot="1" x14ac:dyDescent="0.35">
      <c r="A10" s="258"/>
      <c r="B10" s="258"/>
      <c r="C10" s="258"/>
      <c r="D10" s="258"/>
      <c r="E10" s="258"/>
      <c r="F10" s="258"/>
      <c r="G10" s="49"/>
      <c r="I10" s="3">
        <v>1</v>
      </c>
      <c r="J10" s="3"/>
      <c r="K10" s="3"/>
      <c r="L10" s="73"/>
      <c r="M10" s="73"/>
      <c r="N10" s="73">
        <v>8</v>
      </c>
      <c r="O10" s="77">
        <v>46430</v>
      </c>
      <c r="P10" s="75">
        <v>1490</v>
      </c>
      <c r="Q10" s="76">
        <v>62480</v>
      </c>
      <c r="R10" s="74">
        <v>2000</v>
      </c>
      <c r="T10" s="2" t="s">
        <v>68</v>
      </c>
      <c r="U10" s="83">
        <v>3</v>
      </c>
      <c r="V10" s="77">
        <v>2220</v>
      </c>
      <c r="W10" s="80">
        <v>6660</v>
      </c>
      <c r="X10" s="76">
        <v>2980</v>
      </c>
      <c r="Y10" s="81">
        <v>8940</v>
      </c>
      <c r="AB10" s="135">
        <v>0.09</v>
      </c>
      <c r="AC10" s="142">
        <v>2222</v>
      </c>
      <c r="AD10" s="137">
        <v>1990</v>
      </c>
      <c r="AE10" s="142">
        <v>3148</v>
      </c>
      <c r="AF10" s="136">
        <v>2680</v>
      </c>
      <c r="AH10" s="331">
        <v>45444</v>
      </c>
      <c r="AI10" s="332">
        <v>0.15970000000000001</v>
      </c>
    </row>
    <row r="11" spans="1:35" ht="83.25" customHeight="1" thickBot="1" x14ac:dyDescent="0.35">
      <c r="A11" s="163" t="s">
        <v>112</v>
      </c>
      <c r="B11" s="51" t="s">
        <v>43</v>
      </c>
      <c r="C11" s="52" t="s">
        <v>45</v>
      </c>
      <c r="D11" s="168" t="s">
        <v>41</v>
      </c>
      <c r="E11" s="50" t="s">
        <v>42</v>
      </c>
      <c r="F11" s="153" t="s">
        <v>95</v>
      </c>
      <c r="G11" s="178" t="s">
        <v>111</v>
      </c>
      <c r="I11" s="9">
        <v>1</v>
      </c>
      <c r="J11" s="84">
        <v>2</v>
      </c>
      <c r="K11" s="9"/>
      <c r="L11" s="85"/>
      <c r="M11" s="85"/>
      <c r="N11" s="85">
        <v>9</v>
      </c>
      <c r="O11" s="68">
        <v>48170</v>
      </c>
      <c r="P11" s="72">
        <v>1740</v>
      </c>
      <c r="Q11" s="72">
        <v>64820</v>
      </c>
      <c r="R11" s="86">
        <v>2340</v>
      </c>
      <c r="T11" s="6" t="s">
        <v>68</v>
      </c>
      <c r="U11" s="87">
        <v>4</v>
      </c>
      <c r="V11" s="88">
        <v>2220</v>
      </c>
      <c r="W11" s="89">
        <v>8880</v>
      </c>
      <c r="X11" s="90">
        <v>2980</v>
      </c>
      <c r="Y11" s="91">
        <v>11920</v>
      </c>
      <c r="AB11" s="135">
        <v>0.09</v>
      </c>
      <c r="AC11" s="142">
        <v>2478</v>
      </c>
      <c r="AD11" s="138">
        <v>2220</v>
      </c>
      <c r="AE11" s="142">
        <v>3500</v>
      </c>
      <c r="AF11" s="136">
        <v>2980</v>
      </c>
      <c r="AH11" s="331">
        <v>45474</v>
      </c>
      <c r="AI11" s="332">
        <v>0.15970000000000001</v>
      </c>
    </row>
    <row r="12" spans="1:35" ht="21" customHeight="1" x14ac:dyDescent="0.3">
      <c r="A12" s="179"/>
      <c r="B12" s="53"/>
      <c r="C12" s="251" t="s">
        <v>46</v>
      </c>
      <c r="D12" s="251"/>
      <c r="E12" s="251"/>
      <c r="F12" s="252"/>
      <c r="G12" s="179"/>
      <c r="I12" s="3">
        <v>1</v>
      </c>
      <c r="J12" s="92">
        <v>2</v>
      </c>
      <c r="K12" s="3"/>
      <c r="L12" s="73"/>
      <c r="M12" s="73"/>
      <c r="N12" s="73">
        <v>10</v>
      </c>
      <c r="O12" s="77">
        <v>49910</v>
      </c>
      <c r="P12" s="75">
        <v>1740</v>
      </c>
      <c r="Q12" s="76">
        <v>67160</v>
      </c>
      <c r="R12" s="74">
        <v>2340</v>
      </c>
      <c r="T12" s="6">
        <v>2</v>
      </c>
      <c r="U12" s="93">
        <v>5</v>
      </c>
      <c r="V12" s="88">
        <v>2220</v>
      </c>
      <c r="W12" s="89">
        <v>11100</v>
      </c>
      <c r="X12" s="90">
        <v>2980</v>
      </c>
      <c r="Y12" s="91">
        <v>14900</v>
      </c>
      <c r="AB12" s="135" t="s">
        <v>3</v>
      </c>
      <c r="AC12" s="143">
        <v>2479</v>
      </c>
      <c r="AD12" s="138">
        <v>2220</v>
      </c>
      <c r="AE12" s="142">
        <v>3500</v>
      </c>
      <c r="AF12" s="136">
        <v>2980</v>
      </c>
      <c r="AH12" s="331">
        <v>45505</v>
      </c>
      <c r="AI12" s="332">
        <v>0.17199999999999999</v>
      </c>
    </row>
    <row r="13" spans="1:35" ht="21" customHeight="1" x14ac:dyDescent="0.3">
      <c r="A13" s="200">
        <v>45231</v>
      </c>
      <c r="B13" s="162"/>
      <c r="C13" s="162"/>
      <c r="D13" s="165"/>
      <c r="E13" s="173"/>
      <c r="F13" s="174"/>
      <c r="G13" s="199">
        <f>IFERROR(VLOOKUP(A13,$AH:$AI,2,0),0)</f>
        <v>0.15770000000000001</v>
      </c>
      <c r="I13" s="3">
        <v>1</v>
      </c>
      <c r="J13" s="92">
        <v>2</v>
      </c>
      <c r="K13" s="3"/>
      <c r="L13" s="73"/>
      <c r="M13" s="73"/>
      <c r="N13" s="73">
        <v>11</v>
      </c>
      <c r="O13" s="77">
        <v>51900</v>
      </c>
      <c r="P13" s="75">
        <v>1990</v>
      </c>
      <c r="Q13" s="76">
        <v>69840</v>
      </c>
      <c r="R13" s="94">
        <v>2680</v>
      </c>
      <c r="S13" s="54"/>
      <c r="T13" s="2">
        <v>3</v>
      </c>
      <c r="U13" s="83">
        <v>5</v>
      </c>
      <c r="V13" s="77">
        <v>2500</v>
      </c>
      <c r="W13" s="80">
        <v>11380</v>
      </c>
      <c r="X13" s="95">
        <v>3360</v>
      </c>
      <c r="Y13" s="80">
        <v>15280</v>
      </c>
      <c r="Z13" s="54"/>
      <c r="AA13" s="54"/>
      <c r="AB13" s="135">
        <v>0.09</v>
      </c>
      <c r="AC13" s="142">
        <v>2791</v>
      </c>
      <c r="AD13" s="138">
        <v>2500</v>
      </c>
      <c r="AE13" s="142">
        <v>3946</v>
      </c>
      <c r="AF13" s="136">
        <v>3360</v>
      </c>
      <c r="AH13" s="331">
        <v>45536</v>
      </c>
      <c r="AI13" s="332">
        <v>0.17199999999999999</v>
      </c>
    </row>
    <row r="14" spans="1:35" s="54" customFormat="1" ht="21" customHeight="1" x14ac:dyDescent="0.3">
      <c r="A14" s="200">
        <v>45261</v>
      </c>
      <c r="B14" s="162"/>
      <c r="C14" s="162"/>
      <c r="D14" s="165"/>
      <c r="E14" s="173"/>
      <c r="F14" s="174"/>
      <c r="G14" s="199">
        <f t="shared" ref="G14:G22" si="0">IFERROR(VLOOKUP(A14,$AH:$AI,2,0),0)</f>
        <v>0.15770000000000001</v>
      </c>
      <c r="I14" s="3">
        <v>1</v>
      </c>
      <c r="J14" s="92">
        <v>2</v>
      </c>
      <c r="K14" s="3"/>
      <c r="L14" s="73"/>
      <c r="M14" s="73"/>
      <c r="N14" s="73">
        <v>12</v>
      </c>
      <c r="O14" s="77">
        <v>53890</v>
      </c>
      <c r="P14" s="75">
        <v>1990</v>
      </c>
      <c r="Q14" s="76">
        <v>72520</v>
      </c>
      <c r="R14" s="74">
        <v>2680</v>
      </c>
      <c r="S14" s="47"/>
      <c r="T14" s="2">
        <v>3</v>
      </c>
      <c r="U14" s="82">
        <v>6</v>
      </c>
      <c r="V14" s="77">
        <v>2500</v>
      </c>
      <c r="W14" s="80">
        <v>13880</v>
      </c>
      <c r="X14" s="95">
        <v>3360</v>
      </c>
      <c r="Y14" s="80">
        <v>18640</v>
      </c>
      <c r="Z14" s="47"/>
      <c r="AA14" s="47"/>
      <c r="AB14" s="135">
        <v>0.09</v>
      </c>
      <c r="AC14" s="142">
        <v>3048</v>
      </c>
      <c r="AD14" s="138">
        <v>2730</v>
      </c>
      <c r="AE14" s="142">
        <v>4322</v>
      </c>
      <c r="AF14" s="136">
        <v>3680</v>
      </c>
      <c r="AH14" s="331">
        <v>45566</v>
      </c>
      <c r="AI14" s="332">
        <v>0.17199999999999999</v>
      </c>
    </row>
    <row r="15" spans="1:35" ht="24" customHeight="1" x14ac:dyDescent="0.3">
      <c r="A15" s="200">
        <v>45292</v>
      </c>
      <c r="B15" s="162"/>
      <c r="C15" s="162"/>
      <c r="D15" s="165"/>
      <c r="E15" s="173"/>
      <c r="F15" s="174"/>
      <c r="G15" s="199">
        <f t="shared" si="0"/>
        <v>0.15770000000000001</v>
      </c>
      <c r="I15" s="3">
        <v>1</v>
      </c>
      <c r="J15" s="92">
        <v>2</v>
      </c>
      <c r="K15" s="3"/>
      <c r="L15" s="73"/>
      <c r="M15" s="73"/>
      <c r="N15" s="73">
        <v>13</v>
      </c>
      <c r="O15" s="77">
        <v>55880</v>
      </c>
      <c r="P15" s="75">
        <v>1990</v>
      </c>
      <c r="Q15" s="76">
        <v>75200</v>
      </c>
      <c r="R15" s="74">
        <v>2680</v>
      </c>
      <c r="T15" s="2">
        <v>4</v>
      </c>
      <c r="U15" s="83">
        <v>1</v>
      </c>
      <c r="V15" s="79">
        <v>2500</v>
      </c>
      <c r="W15" s="80">
        <v>2500</v>
      </c>
      <c r="X15" s="95">
        <v>3360</v>
      </c>
      <c r="Y15" s="80">
        <v>3360</v>
      </c>
      <c r="AB15" s="135">
        <v>0.09</v>
      </c>
      <c r="AC15" s="142">
        <v>3049</v>
      </c>
      <c r="AD15" s="138">
        <v>2730</v>
      </c>
      <c r="AE15" s="142">
        <v>4322</v>
      </c>
      <c r="AF15" s="136">
        <v>3680</v>
      </c>
      <c r="AH15" s="331">
        <v>45597</v>
      </c>
      <c r="AI15" s="333"/>
    </row>
    <row r="16" spans="1:35" ht="26.25" customHeight="1" x14ac:dyDescent="0.3">
      <c r="A16" s="200">
        <v>45323</v>
      </c>
      <c r="B16" s="162"/>
      <c r="C16" s="162"/>
      <c r="D16" s="165"/>
      <c r="E16" s="173"/>
      <c r="F16" s="174"/>
      <c r="G16" s="199">
        <f t="shared" si="0"/>
        <v>0.1573</v>
      </c>
      <c r="I16" s="3">
        <v>1</v>
      </c>
      <c r="J16" s="92">
        <v>2</v>
      </c>
      <c r="K16" s="3"/>
      <c r="L16" s="73"/>
      <c r="M16" s="73"/>
      <c r="N16" s="73">
        <v>14</v>
      </c>
      <c r="O16" s="77">
        <v>57870</v>
      </c>
      <c r="P16" s="75">
        <v>1990</v>
      </c>
      <c r="Q16" s="76">
        <v>77880</v>
      </c>
      <c r="R16" s="74">
        <v>2680</v>
      </c>
      <c r="T16" s="2">
        <v>4</v>
      </c>
      <c r="U16" s="82">
        <v>2</v>
      </c>
      <c r="V16" s="79">
        <v>2730</v>
      </c>
      <c r="W16" s="80">
        <v>5230</v>
      </c>
      <c r="X16" s="95">
        <v>3680</v>
      </c>
      <c r="Y16" s="80">
        <v>7040</v>
      </c>
      <c r="AB16" s="135">
        <v>0.09</v>
      </c>
      <c r="AC16" s="35">
        <v>3316</v>
      </c>
      <c r="AD16" s="138">
        <v>2970</v>
      </c>
      <c r="AE16" s="142">
        <v>4698</v>
      </c>
      <c r="AF16" s="136">
        <v>4000</v>
      </c>
      <c r="AH16" s="331">
        <v>45627</v>
      </c>
      <c r="AI16" s="333"/>
    </row>
    <row r="17" spans="1:35" ht="27" customHeight="1" x14ac:dyDescent="0.3">
      <c r="A17" s="200">
        <v>45352</v>
      </c>
      <c r="B17" s="162"/>
      <c r="C17" s="162"/>
      <c r="D17" s="165"/>
      <c r="E17" s="173"/>
      <c r="F17" s="174"/>
      <c r="G17" s="199">
        <f t="shared" si="0"/>
        <v>0.1573</v>
      </c>
      <c r="I17" s="3">
        <v>1</v>
      </c>
      <c r="J17" s="92">
        <v>2</v>
      </c>
      <c r="K17" s="3"/>
      <c r="L17" s="73"/>
      <c r="M17" s="73"/>
      <c r="N17" s="73">
        <v>15</v>
      </c>
      <c r="O17" s="77">
        <v>59860</v>
      </c>
      <c r="P17" s="75">
        <v>1990</v>
      </c>
      <c r="Q17" s="76">
        <v>80560</v>
      </c>
      <c r="R17" s="74">
        <v>2680</v>
      </c>
      <c r="T17" s="2">
        <v>5</v>
      </c>
      <c r="U17" s="82">
        <v>1</v>
      </c>
      <c r="V17" s="77">
        <v>2970</v>
      </c>
      <c r="W17" s="80">
        <v>2970</v>
      </c>
      <c r="X17" s="95">
        <v>4000</v>
      </c>
      <c r="Y17" s="81">
        <v>4000</v>
      </c>
      <c r="AB17" s="135">
        <v>0.09</v>
      </c>
      <c r="AC17" s="35">
        <v>3596</v>
      </c>
      <c r="AD17" s="138">
        <v>3220</v>
      </c>
      <c r="AE17" s="142">
        <v>5097</v>
      </c>
      <c r="AF17" s="136">
        <v>4340</v>
      </c>
      <c r="AH17" s="331">
        <v>45658</v>
      </c>
      <c r="AI17" s="333"/>
    </row>
    <row r="18" spans="1:35" ht="22.5" customHeight="1" x14ac:dyDescent="0.3">
      <c r="A18" s="200">
        <v>45383</v>
      </c>
      <c r="B18" s="162"/>
      <c r="C18" s="162"/>
      <c r="D18" s="165"/>
      <c r="E18" s="173"/>
      <c r="F18" s="174"/>
      <c r="G18" s="199">
        <f t="shared" si="0"/>
        <v>0.1573</v>
      </c>
      <c r="I18" s="3">
        <v>1</v>
      </c>
      <c r="J18" s="92">
        <v>2</v>
      </c>
      <c r="K18" s="3"/>
      <c r="L18" s="73"/>
      <c r="M18" s="73"/>
      <c r="N18" s="73">
        <v>16</v>
      </c>
      <c r="O18" s="77">
        <v>61850</v>
      </c>
      <c r="P18" s="75">
        <v>1990</v>
      </c>
      <c r="Q18" s="76">
        <v>83240</v>
      </c>
      <c r="R18" s="74">
        <v>2680</v>
      </c>
      <c r="S18" s="54"/>
      <c r="T18" s="96"/>
      <c r="U18" s="96"/>
      <c r="V18" s="97"/>
      <c r="W18" s="98"/>
      <c r="X18" s="13"/>
      <c r="Y18" s="99"/>
      <c r="Z18" s="54"/>
      <c r="AA18" s="54"/>
      <c r="AB18" s="135">
        <v>0.13500000000000001</v>
      </c>
      <c r="AC18" s="35">
        <v>2312</v>
      </c>
      <c r="AD18" s="137">
        <v>1990</v>
      </c>
      <c r="AE18" s="142">
        <v>3282</v>
      </c>
      <c r="AF18" s="136">
        <v>2680</v>
      </c>
      <c r="AH18" s="331">
        <v>45689</v>
      </c>
      <c r="AI18" s="333"/>
    </row>
    <row r="19" spans="1:35" s="54" customFormat="1" ht="24" customHeight="1" x14ac:dyDescent="0.3">
      <c r="A19" s="200">
        <v>45413</v>
      </c>
      <c r="B19" s="162"/>
      <c r="C19" s="162"/>
      <c r="D19" s="165"/>
      <c r="E19" s="173"/>
      <c r="F19" s="174"/>
      <c r="G19" s="199">
        <f t="shared" si="0"/>
        <v>0.15970000000000001</v>
      </c>
      <c r="I19" s="100">
        <v>1</v>
      </c>
      <c r="J19" s="92">
        <v>2</v>
      </c>
      <c r="K19" s="2">
        <v>3</v>
      </c>
      <c r="L19" s="73"/>
      <c r="M19" s="73"/>
      <c r="N19" s="73">
        <v>17</v>
      </c>
      <c r="O19" s="74">
        <v>63840</v>
      </c>
      <c r="P19" s="75">
        <v>1990</v>
      </c>
      <c r="Q19" s="75">
        <v>85920</v>
      </c>
      <c r="R19" s="74">
        <v>2680</v>
      </c>
      <c r="S19" s="47"/>
      <c r="T19" s="237" t="s">
        <v>69</v>
      </c>
      <c r="U19" s="237"/>
      <c r="V19" s="237"/>
      <c r="W19" s="237"/>
      <c r="X19" s="237"/>
      <c r="Y19" s="237"/>
      <c r="Z19" s="47"/>
      <c r="AA19" s="47"/>
      <c r="AB19" s="135">
        <v>0.13500000000000001</v>
      </c>
      <c r="AC19" s="144">
        <v>2578</v>
      </c>
      <c r="AD19" s="138">
        <v>2220</v>
      </c>
      <c r="AE19" s="142">
        <v>3649</v>
      </c>
      <c r="AF19" s="136">
        <v>2980</v>
      </c>
      <c r="AH19" s="331">
        <v>45717</v>
      </c>
      <c r="AI19" s="333"/>
    </row>
    <row r="20" spans="1:35" ht="25.5" customHeight="1" x14ac:dyDescent="0.3">
      <c r="A20" s="200">
        <v>45444</v>
      </c>
      <c r="B20" s="162"/>
      <c r="C20" s="162"/>
      <c r="D20" s="165"/>
      <c r="E20" s="173"/>
      <c r="F20" s="174"/>
      <c r="G20" s="199">
        <f t="shared" si="0"/>
        <v>0.15970000000000001</v>
      </c>
      <c r="I20" s="3" t="s">
        <v>13</v>
      </c>
      <c r="J20" s="92">
        <v>2</v>
      </c>
      <c r="K20" s="2">
        <v>3</v>
      </c>
      <c r="L20" s="73"/>
      <c r="M20" s="73"/>
      <c r="N20" s="73">
        <v>18</v>
      </c>
      <c r="O20" s="77">
        <v>65830</v>
      </c>
      <c r="P20" s="75">
        <v>1990</v>
      </c>
      <c r="Q20" s="76">
        <v>88600</v>
      </c>
      <c r="R20" s="74">
        <v>2680</v>
      </c>
      <c r="T20" s="4" t="s">
        <v>70</v>
      </c>
      <c r="U20" s="4" t="s">
        <v>71</v>
      </c>
      <c r="V20" s="4" t="s">
        <v>72</v>
      </c>
      <c r="W20" s="4" t="s">
        <v>73</v>
      </c>
      <c r="X20" s="4" t="s">
        <v>74</v>
      </c>
      <c r="Y20" s="4" t="s">
        <v>75</v>
      </c>
      <c r="AB20" s="135">
        <v>0.13500000000000001</v>
      </c>
      <c r="AC20" s="144">
        <v>2579</v>
      </c>
      <c r="AD20" s="138">
        <v>2220</v>
      </c>
      <c r="AE20" s="142">
        <v>3649</v>
      </c>
      <c r="AF20" s="136">
        <v>2980</v>
      </c>
      <c r="AH20" s="331">
        <v>45748</v>
      </c>
      <c r="AI20" s="333"/>
    </row>
    <row r="21" spans="1:35" x14ac:dyDescent="0.3">
      <c r="A21" s="200">
        <v>45474</v>
      </c>
      <c r="B21" s="162"/>
      <c r="C21" s="162"/>
      <c r="D21" s="165"/>
      <c r="E21" s="173"/>
      <c r="F21" s="174"/>
      <c r="G21" s="199">
        <f t="shared" si="0"/>
        <v>0.15970000000000001</v>
      </c>
      <c r="I21" s="3" t="s">
        <v>13</v>
      </c>
      <c r="J21" s="92">
        <v>2</v>
      </c>
      <c r="K21" s="2">
        <v>3</v>
      </c>
      <c r="L21" s="73"/>
      <c r="M21" s="73"/>
      <c r="N21" s="73">
        <v>19</v>
      </c>
      <c r="O21" s="77">
        <v>67820</v>
      </c>
      <c r="P21" s="75">
        <v>1990</v>
      </c>
      <c r="Q21" s="76">
        <v>91280</v>
      </c>
      <c r="R21" s="74">
        <v>2680</v>
      </c>
      <c r="T21" s="2">
        <v>1</v>
      </c>
      <c r="U21" s="78">
        <v>6</v>
      </c>
      <c r="V21" s="101">
        <v>2</v>
      </c>
      <c r="W21" s="102">
        <v>44835</v>
      </c>
      <c r="X21" s="79">
        <v>2980</v>
      </c>
      <c r="Y21" s="81">
        <v>2980</v>
      </c>
      <c r="AB21" s="135">
        <v>0.13500000000000001</v>
      </c>
      <c r="AC21" s="35">
        <v>2903</v>
      </c>
      <c r="AD21" s="138">
        <v>2500</v>
      </c>
      <c r="AE21" s="142">
        <v>4114</v>
      </c>
      <c r="AF21" s="136">
        <v>3360</v>
      </c>
      <c r="AH21" s="331">
        <v>45778</v>
      </c>
      <c r="AI21" s="333"/>
    </row>
    <row r="22" spans="1:35" ht="26.25" customHeight="1" x14ac:dyDescent="0.3">
      <c r="A22" s="200">
        <v>45505</v>
      </c>
      <c r="B22" s="162"/>
      <c r="C22" s="162"/>
      <c r="D22" s="165"/>
      <c r="E22" s="173"/>
      <c r="F22" s="174"/>
      <c r="G22" s="199">
        <f t="shared" si="0"/>
        <v>0.17199999999999999</v>
      </c>
      <c r="I22" s="3" t="s">
        <v>13</v>
      </c>
      <c r="J22" s="92">
        <v>2</v>
      </c>
      <c r="K22" s="2">
        <v>3</v>
      </c>
      <c r="L22" s="73"/>
      <c r="M22" s="73"/>
      <c r="N22" s="73">
        <v>20</v>
      </c>
      <c r="O22" s="77">
        <v>69810</v>
      </c>
      <c r="P22" s="75">
        <v>1990</v>
      </c>
      <c r="Q22" s="75">
        <v>93960</v>
      </c>
      <c r="R22" s="74">
        <v>2680</v>
      </c>
      <c r="T22" s="2">
        <v>1</v>
      </c>
      <c r="U22" s="78">
        <v>7</v>
      </c>
      <c r="V22" s="103">
        <v>4</v>
      </c>
      <c r="W22" s="102">
        <v>44835</v>
      </c>
      <c r="X22" s="79">
        <v>2980</v>
      </c>
      <c r="Y22" s="104">
        <f>X21+X22</f>
        <v>5960</v>
      </c>
      <c r="AB22" s="135">
        <v>0.13500000000000001</v>
      </c>
      <c r="AC22" s="144">
        <v>2904</v>
      </c>
      <c r="AD22" s="138">
        <v>2500</v>
      </c>
      <c r="AE22" s="142">
        <v>4114</v>
      </c>
      <c r="AF22" s="136">
        <v>3360</v>
      </c>
      <c r="AH22" s="331">
        <v>45809</v>
      </c>
      <c r="AI22" s="333"/>
    </row>
    <row r="23" spans="1:35" x14ac:dyDescent="0.3">
      <c r="A23" s="196"/>
      <c r="B23" s="194"/>
      <c r="C23" s="193"/>
      <c r="D23" s="193"/>
      <c r="E23" s="193"/>
      <c r="F23" s="193"/>
      <c r="G23" s="195"/>
      <c r="I23" s="3" t="s">
        <v>16</v>
      </c>
      <c r="J23" s="92">
        <v>2</v>
      </c>
      <c r="K23" s="2">
        <v>3</v>
      </c>
      <c r="L23" s="73"/>
      <c r="M23" s="73"/>
      <c r="N23" s="73">
        <v>21</v>
      </c>
      <c r="O23" s="77">
        <v>71800</v>
      </c>
      <c r="P23" s="75">
        <v>1990</v>
      </c>
      <c r="Q23" s="76">
        <v>96640</v>
      </c>
      <c r="R23" s="74">
        <v>2680</v>
      </c>
      <c r="T23" s="2">
        <v>2</v>
      </c>
      <c r="U23" s="83">
        <v>6</v>
      </c>
      <c r="V23" s="105">
        <v>2</v>
      </c>
      <c r="W23" s="102">
        <v>44835</v>
      </c>
      <c r="X23" s="79">
        <v>3360</v>
      </c>
      <c r="Y23" s="81">
        <v>3360</v>
      </c>
      <c r="AB23" s="135">
        <v>0.13500000000000001</v>
      </c>
      <c r="AC23" s="35">
        <v>3171</v>
      </c>
      <c r="AD23" s="138">
        <v>2730</v>
      </c>
      <c r="AE23" s="142">
        <v>4506</v>
      </c>
      <c r="AF23" s="136">
        <v>3680</v>
      </c>
      <c r="AH23" s="331">
        <v>45839</v>
      </c>
      <c r="AI23" s="333"/>
    </row>
    <row r="24" spans="1:35" ht="21.75" customHeight="1" x14ac:dyDescent="0.3">
      <c r="A24" s="364" t="s">
        <v>3</v>
      </c>
      <c r="B24" s="364"/>
      <c r="C24" s="364"/>
      <c r="D24" s="364"/>
      <c r="E24" s="364"/>
      <c r="F24" s="364"/>
      <c r="G24" s="364"/>
      <c r="I24" s="3" t="s">
        <v>17</v>
      </c>
      <c r="J24" s="92">
        <v>2</v>
      </c>
      <c r="K24" s="2">
        <v>3</v>
      </c>
      <c r="L24" s="73"/>
      <c r="M24" s="73"/>
      <c r="N24" s="73">
        <v>22</v>
      </c>
      <c r="O24" s="77">
        <v>73790</v>
      </c>
      <c r="P24" s="75">
        <v>1990</v>
      </c>
      <c r="Q24" s="75">
        <v>99320</v>
      </c>
      <c r="R24" s="74">
        <v>2680</v>
      </c>
      <c r="T24" s="2">
        <v>2</v>
      </c>
      <c r="U24" s="83">
        <v>7</v>
      </c>
      <c r="V24" s="78">
        <v>4</v>
      </c>
      <c r="W24" s="102">
        <v>44835</v>
      </c>
      <c r="X24" s="79">
        <v>3360</v>
      </c>
      <c r="Y24" s="104">
        <f>X23+X24</f>
        <v>6720</v>
      </c>
      <c r="AB24" s="135">
        <v>0.13500000000000001</v>
      </c>
      <c r="AC24" s="144">
        <v>3172</v>
      </c>
      <c r="AD24" s="138">
        <v>2730</v>
      </c>
      <c r="AE24" s="142">
        <v>4506</v>
      </c>
      <c r="AF24" s="136">
        <v>3680</v>
      </c>
      <c r="AH24" s="331">
        <v>45870</v>
      </c>
      <c r="AI24" s="333"/>
    </row>
    <row r="25" spans="1:35" x14ac:dyDescent="0.3">
      <c r="A25" s="196"/>
      <c r="B25" s="194"/>
      <c r="C25" s="193"/>
      <c r="D25" s="193"/>
      <c r="E25" s="193"/>
      <c r="F25" s="193"/>
      <c r="G25" s="195"/>
      <c r="I25" s="3" t="s">
        <v>18</v>
      </c>
      <c r="J25" s="92">
        <v>2</v>
      </c>
      <c r="K25" s="2">
        <v>3</v>
      </c>
      <c r="L25" s="83"/>
      <c r="M25" s="73"/>
      <c r="N25" s="73">
        <v>23</v>
      </c>
      <c r="O25" s="77">
        <v>76010</v>
      </c>
      <c r="P25" s="75">
        <v>2220</v>
      </c>
      <c r="Q25" s="76">
        <v>102300</v>
      </c>
      <c r="R25" s="94">
        <v>2980</v>
      </c>
      <c r="T25" s="2">
        <v>3</v>
      </c>
      <c r="U25" s="83">
        <v>7</v>
      </c>
      <c r="V25" s="105">
        <v>2</v>
      </c>
      <c r="W25" s="102">
        <v>44835</v>
      </c>
      <c r="X25" s="74">
        <v>3680</v>
      </c>
      <c r="Y25" s="80">
        <v>3680</v>
      </c>
      <c r="AB25" s="135">
        <v>0.13500000000000001</v>
      </c>
      <c r="AC25" s="35">
        <v>3450</v>
      </c>
      <c r="AD25" s="138">
        <v>2970</v>
      </c>
      <c r="AE25" s="142">
        <v>4898</v>
      </c>
      <c r="AF25" s="136">
        <v>4000</v>
      </c>
    </row>
    <row r="26" spans="1:35" ht="19.5" customHeight="1" x14ac:dyDescent="0.3">
      <c r="A26" s="257" t="s">
        <v>92</v>
      </c>
      <c r="B26" s="257"/>
      <c r="C26" s="257"/>
      <c r="D26" s="257"/>
      <c r="E26" s="257"/>
      <c r="F26" s="257"/>
      <c r="G26" s="257"/>
      <c r="I26" s="3" t="s">
        <v>15</v>
      </c>
      <c r="J26" s="92">
        <v>2</v>
      </c>
      <c r="K26" s="2">
        <v>3</v>
      </c>
      <c r="L26" s="83"/>
      <c r="M26" s="73"/>
      <c r="N26" s="73">
        <v>24</v>
      </c>
      <c r="O26" s="77">
        <v>78230</v>
      </c>
      <c r="P26" s="75">
        <v>2220</v>
      </c>
      <c r="Q26" s="75">
        <v>105280</v>
      </c>
      <c r="R26" s="74">
        <v>2980</v>
      </c>
      <c r="T26" s="2">
        <v>3</v>
      </c>
      <c r="U26" s="83">
        <v>8</v>
      </c>
      <c r="V26" s="78">
        <v>4</v>
      </c>
      <c r="W26" s="102">
        <v>44835</v>
      </c>
      <c r="X26" s="74">
        <v>3680</v>
      </c>
      <c r="Y26" s="106">
        <f>X26+X25</f>
        <v>7360</v>
      </c>
      <c r="AB26" s="135">
        <v>0.13500000000000001</v>
      </c>
      <c r="AC26" s="35">
        <v>3740</v>
      </c>
      <c r="AD26" s="138">
        <v>3220</v>
      </c>
      <c r="AE26" s="142">
        <v>5314</v>
      </c>
      <c r="AF26" s="136">
        <v>4340</v>
      </c>
    </row>
    <row r="27" spans="1:35" x14ac:dyDescent="0.3">
      <c r="A27" s="257"/>
      <c r="B27" s="257"/>
      <c r="C27" s="257"/>
      <c r="D27" s="257"/>
      <c r="E27" s="257"/>
      <c r="F27" s="257"/>
      <c r="G27" s="257"/>
      <c r="I27" s="3" t="s">
        <v>19</v>
      </c>
      <c r="J27" s="3" t="s">
        <v>16</v>
      </c>
      <c r="K27" s="3" t="s">
        <v>16</v>
      </c>
      <c r="L27" s="83"/>
      <c r="M27" s="73"/>
      <c r="N27" s="73">
        <v>25</v>
      </c>
      <c r="O27" s="77">
        <v>80450</v>
      </c>
      <c r="P27" s="75">
        <v>2220</v>
      </c>
      <c r="Q27" s="76">
        <v>108260</v>
      </c>
      <c r="R27" s="74">
        <v>2980</v>
      </c>
      <c r="T27" s="2">
        <v>4</v>
      </c>
      <c r="U27" s="83">
        <v>3</v>
      </c>
      <c r="V27" s="105">
        <v>2</v>
      </c>
      <c r="W27" s="102">
        <v>44835</v>
      </c>
      <c r="X27" s="74">
        <v>4000</v>
      </c>
      <c r="Y27" s="80">
        <v>4000</v>
      </c>
      <c r="AB27" s="135">
        <v>0.13500000000000001</v>
      </c>
      <c r="AC27" s="144">
        <v>3741</v>
      </c>
      <c r="AD27" s="138">
        <v>3220</v>
      </c>
      <c r="AE27" s="142">
        <v>5314</v>
      </c>
      <c r="AF27" s="136">
        <v>4340</v>
      </c>
    </row>
    <row r="28" spans="1:35" x14ac:dyDescent="0.3">
      <c r="A28" s="196"/>
      <c r="B28" s="194"/>
      <c r="C28" s="193"/>
      <c r="D28" s="193"/>
      <c r="E28" s="193"/>
      <c r="F28" s="193"/>
      <c r="G28" s="195"/>
      <c r="I28" s="100" t="s">
        <v>24</v>
      </c>
      <c r="J28" s="3" t="s">
        <v>17</v>
      </c>
      <c r="K28" s="3" t="s">
        <v>17</v>
      </c>
      <c r="L28" s="83"/>
      <c r="M28" s="73"/>
      <c r="N28" s="73">
        <v>26</v>
      </c>
      <c r="O28" s="77">
        <v>82670</v>
      </c>
      <c r="P28" s="75">
        <v>2220</v>
      </c>
      <c r="Q28" s="76">
        <v>111240</v>
      </c>
      <c r="R28" s="74">
        <v>2980</v>
      </c>
      <c r="T28" s="2">
        <v>4</v>
      </c>
      <c r="U28" s="83">
        <v>4</v>
      </c>
      <c r="V28" s="78">
        <v>4</v>
      </c>
      <c r="W28" s="102">
        <v>44835</v>
      </c>
      <c r="X28" s="74">
        <v>4000</v>
      </c>
      <c r="Y28" s="80">
        <v>8000</v>
      </c>
      <c r="AB28" s="135">
        <v>0.08</v>
      </c>
      <c r="AC28" s="35">
        <v>2202</v>
      </c>
      <c r="AD28" s="137">
        <v>1990</v>
      </c>
      <c r="AE28" s="142">
        <v>3121</v>
      </c>
      <c r="AF28" s="136">
        <v>2680</v>
      </c>
    </row>
    <row r="29" spans="1:35" ht="45" customHeight="1" x14ac:dyDescent="0.3">
      <c r="A29" s="220" t="s">
        <v>122</v>
      </c>
      <c r="B29" s="220"/>
      <c r="C29" s="220"/>
      <c r="D29" s="220"/>
      <c r="E29" s="220"/>
      <c r="F29" s="220"/>
      <c r="G29" s="220"/>
      <c r="I29" s="100" t="s">
        <v>76</v>
      </c>
      <c r="J29" s="3" t="s">
        <v>18</v>
      </c>
      <c r="K29" s="3" t="s">
        <v>18</v>
      </c>
      <c r="L29" s="83"/>
      <c r="M29" s="73"/>
      <c r="N29" s="73">
        <v>27</v>
      </c>
      <c r="O29" s="77">
        <v>84890</v>
      </c>
      <c r="P29" s="75">
        <v>2220</v>
      </c>
      <c r="Q29" s="75">
        <v>114220</v>
      </c>
      <c r="R29" s="74">
        <v>2980</v>
      </c>
      <c r="T29" s="2">
        <v>4</v>
      </c>
      <c r="U29" s="83">
        <v>5</v>
      </c>
      <c r="V29" s="107">
        <v>6</v>
      </c>
      <c r="W29" s="102">
        <v>44835</v>
      </c>
      <c r="X29" s="74">
        <v>4000</v>
      </c>
      <c r="Y29" s="106">
        <v>12000</v>
      </c>
      <c r="AB29" s="135">
        <v>0.08</v>
      </c>
      <c r="AC29" s="35">
        <v>2456</v>
      </c>
      <c r="AD29" s="138">
        <v>2220</v>
      </c>
      <c r="AE29" s="142">
        <v>3470</v>
      </c>
      <c r="AF29" s="136">
        <v>2980</v>
      </c>
    </row>
    <row r="30" spans="1:35" x14ac:dyDescent="0.3">
      <c r="A30" s="196"/>
      <c r="B30" s="194"/>
      <c r="C30" s="193"/>
      <c r="D30" s="193"/>
      <c r="E30" s="193"/>
      <c r="F30" s="193"/>
      <c r="G30" s="195"/>
      <c r="I30" s="108"/>
      <c r="J30" s="3" t="s">
        <v>15</v>
      </c>
      <c r="K30" s="3" t="s">
        <v>15</v>
      </c>
      <c r="L30" s="73"/>
      <c r="M30" s="73"/>
      <c r="N30" s="73">
        <v>28</v>
      </c>
      <c r="O30" s="77">
        <v>87110</v>
      </c>
      <c r="P30" s="75">
        <v>2220</v>
      </c>
      <c r="Q30" s="76">
        <v>117200</v>
      </c>
      <c r="R30" s="74">
        <v>2980</v>
      </c>
      <c r="T30" s="2">
        <v>5</v>
      </c>
      <c r="U30" s="83">
        <v>2</v>
      </c>
      <c r="V30" s="105">
        <v>2</v>
      </c>
      <c r="W30" s="102">
        <v>44835</v>
      </c>
      <c r="X30" s="74">
        <v>4340</v>
      </c>
      <c r="Y30" s="81">
        <v>4340</v>
      </c>
      <c r="AB30" s="135">
        <v>0.08</v>
      </c>
      <c r="AC30" s="144">
        <v>2457</v>
      </c>
      <c r="AD30" s="138">
        <v>2220</v>
      </c>
      <c r="AE30" s="142">
        <v>3470</v>
      </c>
      <c r="AF30" s="136">
        <v>2980</v>
      </c>
    </row>
    <row r="31" spans="1:35" ht="21" customHeight="1" x14ac:dyDescent="0.3">
      <c r="A31" s="196"/>
      <c r="B31" s="194"/>
      <c r="C31" s="193"/>
      <c r="D31" s="193"/>
      <c r="E31" s="193"/>
      <c r="F31" s="193"/>
      <c r="G31" s="195"/>
      <c r="I31" s="108"/>
      <c r="J31" s="3" t="s">
        <v>19</v>
      </c>
      <c r="K31" s="3"/>
      <c r="L31" s="73"/>
      <c r="M31" s="73"/>
      <c r="N31" s="73">
        <v>29</v>
      </c>
      <c r="O31" s="77">
        <v>89330</v>
      </c>
      <c r="P31" s="75">
        <v>2220</v>
      </c>
      <c r="Q31" s="76">
        <v>120180</v>
      </c>
      <c r="R31" s="74">
        <v>2980</v>
      </c>
      <c r="T31" s="2">
        <v>5</v>
      </c>
      <c r="U31" s="83">
        <v>3</v>
      </c>
      <c r="V31" s="78">
        <v>4</v>
      </c>
      <c r="W31" s="102">
        <v>44835</v>
      </c>
      <c r="X31" s="74">
        <v>4340</v>
      </c>
      <c r="Y31" s="81">
        <f>X31+X30</f>
        <v>8680</v>
      </c>
      <c r="AB31" s="135">
        <v>0.08</v>
      </c>
      <c r="AC31" s="35">
        <v>2766</v>
      </c>
      <c r="AD31" s="138">
        <v>2500</v>
      </c>
      <c r="AE31" s="142">
        <v>3912</v>
      </c>
      <c r="AF31" s="136">
        <v>3360</v>
      </c>
    </row>
    <row r="32" spans="1:35" x14ac:dyDescent="0.3">
      <c r="A32" s="196"/>
      <c r="B32" s="194"/>
      <c r="C32" s="193"/>
      <c r="D32" s="193"/>
      <c r="E32" s="193"/>
      <c r="F32" s="193"/>
      <c r="G32" s="195"/>
      <c r="I32" s="108"/>
      <c r="J32" s="100" t="s">
        <v>24</v>
      </c>
      <c r="K32" s="3"/>
      <c r="L32" s="73"/>
      <c r="M32" s="73"/>
      <c r="N32" s="73">
        <v>30</v>
      </c>
      <c r="O32" s="74">
        <v>0</v>
      </c>
      <c r="P32" s="79">
        <v>0</v>
      </c>
      <c r="Q32" s="76">
        <v>123540</v>
      </c>
      <c r="R32" s="94">
        <v>3360</v>
      </c>
      <c r="T32" s="2">
        <v>5</v>
      </c>
      <c r="U32" s="83">
        <v>4</v>
      </c>
      <c r="V32" s="107">
        <v>6</v>
      </c>
      <c r="W32" s="102">
        <v>44835</v>
      </c>
      <c r="X32" s="74">
        <v>4340</v>
      </c>
      <c r="Y32" s="104">
        <f>X32+X31+X30</f>
        <v>13020</v>
      </c>
      <c r="AB32" s="135">
        <v>0.08</v>
      </c>
      <c r="AC32" s="35">
        <v>3021</v>
      </c>
      <c r="AD32" s="138">
        <v>2730</v>
      </c>
      <c r="AE32" s="142">
        <v>4285</v>
      </c>
      <c r="AF32" s="136">
        <v>3680</v>
      </c>
    </row>
    <row r="33" spans="1:34" x14ac:dyDescent="0.3">
      <c r="A33" s="245" t="s">
        <v>49</v>
      </c>
      <c r="B33" s="246"/>
      <c r="C33" s="246"/>
      <c r="D33" s="246"/>
      <c r="E33" s="246"/>
      <c r="F33" s="246"/>
      <c r="G33" s="247"/>
      <c r="I33" s="108"/>
      <c r="J33" s="100" t="s">
        <v>76</v>
      </c>
      <c r="K33" s="3"/>
      <c r="L33" s="73"/>
      <c r="M33" s="73"/>
      <c r="N33" s="73">
        <v>31</v>
      </c>
      <c r="O33" s="74">
        <v>0</v>
      </c>
      <c r="P33" s="79">
        <v>0</v>
      </c>
      <c r="Q33" s="76">
        <v>126900</v>
      </c>
      <c r="R33" s="74">
        <v>3360</v>
      </c>
      <c r="T33" s="2">
        <v>6</v>
      </c>
      <c r="U33" s="83">
        <v>1</v>
      </c>
      <c r="V33" s="105">
        <v>2</v>
      </c>
      <c r="W33" s="102">
        <v>44835</v>
      </c>
      <c r="X33" s="74">
        <v>4340</v>
      </c>
      <c r="Y33" s="80">
        <v>4340</v>
      </c>
      <c r="AB33" s="135">
        <v>0.08</v>
      </c>
      <c r="AC33" s="35">
        <v>3287</v>
      </c>
      <c r="AD33" s="138">
        <v>2970</v>
      </c>
      <c r="AE33" s="142">
        <v>4658</v>
      </c>
      <c r="AF33" s="136">
        <v>4000</v>
      </c>
    </row>
    <row r="34" spans="1:34" x14ac:dyDescent="0.3">
      <c r="A34" s="248" t="s">
        <v>50</v>
      </c>
      <c r="B34" s="249"/>
      <c r="C34" s="249"/>
      <c r="D34" s="249"/>
      <c r="E34" s="249"/>
      <c r="F34" s="250"/>
      <c r="G34" s="38"/>
      <c r="I34" s="108"/>
      <c r="J34" s="109"/>
      <c r="K34" s="3" t="s">
        <v>19</v>
      </c>
      <c r="L34" s="73"/>
      <c r="M34" s="73"/>
      <c r="N34" s="73">
        <v>32</v>
      </c>
      <c r="O34" s="77">
        <v>89610</v>
      </c>
      <c r="P34" s="75">
        <v>2500</v>
      </c>
      <c r="Q34" s="76">
        <v>120560</v>
      </c>
      <c r="R34" s="74">
        <v>3360</v>
      </c>
      <c r="T34" s="2">
        <v>6</v>
      </c>
      <c r="U34" s="83">
        <v>2</v>
      </c>
      <c r="V34" s="78">
        <v>4</v>
      </c>
      <c r="W34" s="102">
        <v>44835</v>
      </c>
      <c r="X34" s="74">
        <v>4340</v>
      </c>
      <c r="Y34" s="80">
        <v>8680</v>
      </c>
      <c r="AB34" s="135">
        <v>0.08</v>
      </c>
      <c r="AC34" s="35">
        <v>3564</v>
      </c>
      <c r="AD34" s="138">
        <v>3220</v>
      </c>
      <c r="AE34" s="142">
        <v>5054</v>
      </c>
      <c r="AF34" s="136">
        <v>4340</v>
      </c>
    </row>
    <row r="35" spans="1:34" x14ac:dyDescent="0.3">
      <c r="A35" s="248" t="s">
        <v>51</v>
      </c>
      <c r="B35" s="249"/>
      <c r="C35" s="249"/>
      <c r="D35" s="249"/>
      <c r="E35" s="249"/>
      <c r="F35" s="250"/>
      <c r="G35" s="38"/>
      <c r="I35" s="108"/>
      <c r="J35" s="109"/>
      <c r="K35" s="3" t="s">
        <v>24</v>
      </c>
      <c r="L35" s="73"/>
      <c r="M35" s="73"/>
      <c r="N35" s="73">
        <v>33</v>
      </c>
      <c r="O35" s="77">
        <v>92110</v>
      </c>
      <c r="P35" s="75">
        <v>2500</v>
      </c>
      <c r="Q35" s="76">
        <v>123920</v>
      </c>
      <c r="R35" s="74">
        <v>3360</v>
      </c>
      <c r="T35" s="2">
        <v>6</v>
      </c>
      <c r="U35" s="83">
        <v>3</v>
      </c>
      <c r="V35" s="107">
        <v>6</v>
      </c>
      <c r="W35" s="102">
        <v>44835</v>
      </c>
      <c r="X35" s="74">
        <v>4340</v>
      </c>
      <c r="Y35" s="106">
        <v>13020</v>
      </c>
      <c r="AB35" s="135">
        <v>0.12</v>
      </c>
      <c r="AC35" s="35">
        <v>2281</v>
      </c>
      <c r="AD35" s="137">
        <v>1990</v>
      </c>
      <c r="AE35" s="142">
        <v>3241</v>
      </c>
      <c r="AF35" s="136">
        <v>2680</v>
      </c>
    </row>
    <row r="36" spans="1:34" x14ac:dyDescent="0.3">
      <c r="A36" s="254" t="s">
        <v>52</v>
      </c>
      <c r="B36" s="255"/>
      <c r="C36" s="255"/>
      <c r="D36" s="255"/>
      <c r="E36" s="255"/>
      <c r="F36" s="256"/>
      <c r="G36" s="38"/>
      <c r="I36" s="108"/>
      <c r="J36" s="109"/>
      <c r="K36" s="100" t="s">
        <v>76</v>
      </c>
      <c r="L36" s="73"/>
      <c r="M36" s="73"/>
      <c r="N36" s="73">
        <v>34</v>
      </c>
      <c r="O36" s="77">
        <v>0</v>
      </c>
      <c r="P36" s="79">
        <v>0</v>
      </c>
      <c r="Q36" s="76">
        <v>127600</v>
      </c>
      <c r="R36" s="94">
        <v>3680</v>
      </c>
      <c r="T36" s="2">
        <v>7</v>
      </c>
      <c r="U36" s="83">
        <v>1</v>
      </c>
      <c r="V36" s="105">
        <v>2</v>
      </c>
      <c r="W36" s="102">
        <v>44835</v>
      </c>
      <c r="X36" s="110">
        <v>4700</v>
      </c>
      <c r="Y36" s="80">
        <v>4700</v>
      </c>
      <c r="AB36" s="135">
        <v>0.12</v>
      </c>
      <c r="AC36" s="144">
        <v>2282</v>
      </c>
      <c r="AD36" s="137">
        <v>1990</v>
      </c>
      <c r="AE36" s="142">
        <v>3242</v>
      </c>
      <c r="AF36" s="136">
        <v>2680</v>
      </c>
    </row>
    <row r="37" spans="1:34" x14ac:dyDescent="0.3">
      <c r="A37" s="166" t="s">
        <v>3</v>
      </c>
      <c r="B37" s="166"/>
      <c r="C37" s="166"/>
      <c r="D37" s="166"/>
      <c r="E37" s="166"/>
      <c r="F37" s="167" t="s">
        <v>3</v>
      </c>
      <c r="G37" s="59"/>
      <c r="I37" s="108"/>
      <c r="J37" s="3"/>
      <c r="K37" s="100" t="s">
        <v>77</v>
      </c>
      <c r="L37" s="73"/>
      <c r="M37" s="73"/>
      <c r="N37" s="73">
        <v>35</v>
      </c>
      <c r="O37" s="77">
        <v>0</v>
      </c>
      <c r="P37" s="79">
        <v>0</v>
      </c>
      <c r="Q37" s="75">
        <v>131280</v>
      </c>
      <c r="R37" s="74">
        <v>3680</v>
      </c>
      <c r="T37" s="2">
        <v>7</v>
      </c>
      <c r="U37" s="83">
        <v>2</v>
      </c>
      <c r="V37" s="78">
        <v>4</v>
      </c>
      <c r="W37" s="102">
        <v>44835</v>
      </c>
      <c r="X37" s="110">
        <v>4700</v>
      </c>
      <c r="Y37" s="81">
        <v>9400</v>
      </c>
      <c r="AB37" s="135">
        <v>0.12</v>
      </c>
      <c r="AC37" s="35">
        <v>2545</v>
      </c>
      <c r="AD37" s="138">
        <v>2220</v>
      </c>
      <c r="AE37" s="142">
        <v>3604</v>
      </c>
      <c r="AF37" s="136">
        <v>2980</v>
      </c>
    </row>
    <row r="38" spans="1:34" x14ac:dyDescent="0.3">
      <c r="A38" s="253" t="s">
        <v>3</v>
      </c>
      <c r="B38" s="253"/>
      <c r="C38" s="253"/>
      <c r="D38" s="253"/>
      <c r="E38" s="253"/>
      <c r="F38" s="154" t="s">
        <v>3</v>
      </c>
      <c r="G38" s="59"/>
      <c r="I38" s="108"/>
      <c r="J38" s="109"/>
      <c r="K38" s="109"/>
      <c r="L38" s="111">
        <v>4</v>
      </c>
      <c r="M38" s="73"/>
      <c r="N38" s="73">
        <v>36</v>
      </c>
      <c r="O38" s="74">
        <v>76010</v>
      </c>
      <c r="P38" s="75">
        <v>0</v>
      </c>
      <c r="Q38" s="112">
        <v>102300</v>
      </c>
      <c r="R38" s="74">
        <v>0</v>
      </c>
      <c r="T38" s="2">
        <v>7</v>
      </c>
      <c r="U38" s="83">
        <v>3</v>
      </c>
      <c r="V38" s="107">
        <v>6</v>
      </c>
      <c r="W38" s="102">
        <v>44835</v>
      </c>
      <c r="X38" s="110">
        <v>4700</v>
      </c>
      <c r="Y38" s="104">
        <v>14100</v>
      </c>
      <c r="AB38" s="135">
        <v>0.12</v>
      </c>
      <c r="AC38" s="35">
        <v>2866</v>
      </c>
      <c r="AD38" s="138">
        <v>2500</v>
      </c>
      <c r="AE38" s="142">
        <v>4064</v>
      </c>
      <c r="AF38" s="136">
        <v>3360</v>
      </c>
    </row>
    <row r="39" spans="1:34" x14ac:dyDescent="0.3">
      <c r="A39" s="55"/>
      <c r="B39" s="56"/>
      <c r="C39" s="57"/>
      <c r="D39" s="37"/>
      <c r="E39" s="58"/>
      <c r="F39" s="58"/>
      <c r="G39" s="59"/>
      <c r="I39" s="108"/>
      <c r="J39" s="3"/>
      <c r="K39" s="109"/>
      <c r="L39" s="111">
        <v>4</v>
      </c>
      <c r="M39" s="73"/>
      <c r="N39" s="73">
        <v>37</v>
      </c>
      <c r="O39" s="77">
        <v>78230</v>
      </c>
      <c r="P39" s="75">
        <v>2220</v>
      </c>
      <c r="Q39" s="76">
        <v>105280</v>
      </c>
      <c r="R39" s="77">
        <v>2980</v>
      </c>
      <c r="T39" s="96"/>
      <c r="U39" s="96"/>
      <c r="V39" s="97"/>
      <c r="W39" s="98"/>
      <c r="X39" s="98"/>
      <c r="Y39" s="98"/>
      <c r="AB39" s="135">
        <v>0.12</v>
      </c>
      <c r="AC39" s="35">
        <v>3130</v>
      </c>
      <c r="AD39" s="138">
        <v>2730</v>
      </c>
      <c r="AE39" s="142">
        <v>4450</v>
      </c>
      <c r="AF39" s="136">
        <v>3680</v>
      </c>
    </row>
    <row r="40" spans="1:34" x14ac:dyDescent="0.3">
      <c r="I40" s="108"/>
      <c r="J40" s="3"/>
      <c r="K40" s="3"/>
      <c r="L40" s="111">
        <v>4</v>
      </c>
      <c r="M40" s="73"/>
      <c r="N40" s="73">
        <v>38</v>
      </c>
      <c r="O40" s="77">
        <v>80450</v>
      </c>
      <c r="P40" s="75">
        <v>2220</v>
      </c>
      <c r="Q40" s="76">
        <v>108260</v>
      </c>
      <c r="R40" s="77">
        <v>2980</v>
      </c>
      <c r="AB40" s="135">
        <v>0.12</v>
      </c>
      <c r="AC40" s="35">
        <v>3131</v>
      </c>
      <c r="AD40" s="138">
        <v>2730</v>
      </c>
      <c r="AE40" s="142">
        <v>4451</v>
      </c>
      <c r="AF40" s="136">
        <v>3680</v>
      </c>
    </row>
    <row r="41" spans="1:34" x14ac:dyDescent="0.3">
      <c r="I41" s="108"/>
      <c r="J41" s="3"/>
      <c r="K41" s="3"/>
      <c r="L41" s="111">
        <v>4</v>
      </c>
      <c r="M41" s="73"/>
      <c r="N41" s="73">
        <v>39</v>
      </c>
      <c r="O41" s="77">
        <v>82670</v>
      </c>
      <c r="P41" s="75">
        <v>2220</v>
      </c>
      <c r="Q41" s="76">
        <v>111240</v>
      </c>
      <c r="R41" s="77">
        <v>2980</v>
      </c>
      <c r="T41" s="150" t="s">
        <v>84</v>
      </c>
      <c r="U41" s="132" t="s">
        <v>85</v>
      </c>
      <c r="V41" s="132" t="s">
        <v>86</v>
      </c>
      <c r="W41" s="146"/>
      <c r="X41" s="147"/>
      <c r="AB41" s="135">
        <v>0.12</v>
      </c>
      <c r="AC41" s="35">
        <v>3405</v>
      </c>
      <c r="AD41" s="138">
        <v>2970</v>
      </c>
      <c r="AE41" s="142">
        <v>4838</v>
      </c>
      <c r="AF41" s="136">
        <v>4000</v>
      </c>
      <c r="AH41" s="334" t="s">
        <v>3</v>
      </c>
    </row>
    <row r="42" spans="1:34" x14ac:dyDescent="0.3">
      <c r="I42" s="108"/>
      <c r="J42" s="3"/>
      <c r="K42" s="3"/>
      <c r="L42" s="111">
        <v>4</v>
      </c>
      <c r="M42" s="73"/>
      <c r="N42" s="73">
        <v>40</v>
      </c>
      <c r="O42" s="77">
        <v>84890</v>
      </c>
      <c r="P42" s="75">
        <v>2220</v>
      </c>
      <c r="Q42" s="76">
        <v>114220</v>
      </c>
      <c r="R42" s="77">
        <v>2980</v>
      </c>
      <c r="T42" s="129">
        <v>1</v>
      </c>
      <c r="U42" s="131">
        <v>1020</v>
      </c>
      <c r="V42" s="131">
        <v>1370</v>
      </c>
      <c r="W42" s="148"/>
      <c r="X42" s="149"/>
      <c r="AB42" s="135">
        <v>0.12</v>
      </c>
      <c r="AC42" s="35">
        <v>3692</v>
      </c>
      <c r="AD42" s="138">
        <v>3220</v>
      </c>
      <c r="AE42" s="142">
        <v>5249</v>
      </c>
      <c r="AF42" s="136">
        <v>4340</v>
      </c>
    </row>
    <row r="43" spans="1:34" ht="44.25" customHeight="1" x14ac:dyDescent="0.3">
      <c r="I43" s="109"/>
      <c r="J43" s="109"/>
      <c r="K43" s="109" t="s">
        <v>3</v>
      </c>
      <c r="L43" s="111">
        <v>4</v>
      </c>
      <c r="M43" s="83"/>
      <c r="N43" s="73">
        <v>41</v>
      </c>
      <c r="O43" s="77">
        <v>87390</v>
      </c>
      <c r="P43" s="75">
        <v>1650</v>
      </c>
      <c r="Q43" s="76">
        <v>117580</v>
      </c>
      <c r="R43" s="77">
        <v>3360</v>
      </c>
      <c r="T43" s="129">
        <v>2</v>
      </c>
      <c r="U43" s="131">
        <v>2550</v>
      </c>
      <c r="V43" s="131">
        <v>3425</v>
      </c>
      <c r="W43" s="148"/>
      <c r="X43" s="149"/>
      <c r="AB43" s="135">
        <v>7.0000000000000007E-2</v>
      </c>
      <c r="AC43" s="35">
        <v>2182</v>
      </c>
      <c r="AD43" s="137">
        <v>1990</v>
      </c>
      <c r="AE43" s="142">
        <v>3094</v>
      </c>
      <c r="AF43" s="136">
        <v>2680</v>
      </c>
    </row>
    <row r="44" spans="1:34" x14ac:dyDescent="0.3">
      <c r="A44" s="55"/>
      <c r="B44" s="56"/>
      <c r="C44" s="57"/>
      <c r="D44" s="37"/>
      <c r="E44" s="58"/>
      <c r="F44" s="58"/>
      <c r="G44" s="59"/>
      <c r="I44" s="109"/>
      <c r="J44" s="109"/>
      <c r="K44" s="109"/>
      <c r="L44" s="111">
        <v>4</v>
      </c>
      <c r="M44" s="83"/>
      <c r="N44" s="73">
        <v>42</v>
      </c>
      <c r="O44" s="77">
        <v>89890</v>
      </c>
      <c r="P44" s="75">
        <v>2500</v>
      </c>
      <c r="Q44" s="75">
        <v>120940</v>
      </c>
      <c r="R44" s="77">
        <v>3360</v>
      </c>
      <c r="T44" s="129">
        <v>3</v>
      </c>
      <c r="U44" s="151" t="s">
        <v>87</v>
      </c>
      <c r="V44" s="131">
        <v>5480</v>
      </c>
      <c r="W44" s="148"/>
      <c r="X44" s="149"/>
      <c r="AB44" s="135">
        <v>7.0000000000000007E-2</v>
      </c>
      <c r="AC44" s="35">
        <v>2434</v>
      </c>
      <c r="AD44" s="138">
        <v>2220</v>
      </c>
      <c r="AE44" s="142">
        <v>3440</v>
      </c>
      <c r="AF44" s="136">
        <v>2980</v>
      </c>
    </row>
    <row r="45" spans="1:34" x14ac:dyDescent="0.3">
      <c r="A45" s="55"/>
      <c r="B45" s="56"/>
      <c r="C45" s="57"/>
      <c r="D45" s="37"/>
      <c r="E45" s="58"/>
      <c r="F45" s="58"/>
      <c r="G45" s="59"/>
      <c r="I45" s="109"/>
      <c r="J45" s="109"/>
      <c r="K45" s="109"/>
      <c r="L45" s="73" t="s">
        <v>16</v>
      </c>
      <c r="M45" s="83"/>
      <c r="N45" s="73">
        <v>43</v>
      </c>
      <c r="O45" s="77">
        <v>92390</v>
      </c>
      <c r="P45" s="75">
        <v>2500</v>
      </c>
      <c r="Q45" s="76">
        <v>124300</v>
      </c>
      <c r="R45" s="77">
        <v>3360</v>
      </c>
      <c r="T45" s="12"/>
      <c r="U45" s="147"/>
      <c r="V45" s="147"/>
      <c r="W45" s="148"/>
      <c r="X45" s="148"/>
      <c r="AB45" s="135">
        <v>7.0000000000000007E-2</v>
      </c>
      <c r="AC45" s="35">
        <v>2741</v>
      </c>
      <c r="AD45" s="138">
        <v>2500</v>
      </c>
      <c r="AE45" s="142">
        <v>3879</v>
      </c>
      <c r="AF45" s="136">
        <v>3360</v>
      </c>
    </row>
    <row r="46" spans="1:34" x14ac:dyDescent="0.3">
      <c r="A46" s="55"/>
      <c r="B46" s="56"/>
      <c r="C46" s="57"/>
      <c r="D46" s="37"/>
      <c r="E46" s="58"/>
      <c r="F46" s="58"/>
      <c r="G46" s="59"/>
      <c r="I46" s="109"/>
      <c r="J46" s="109"/>
      <c r="K46" s="109"/>
      <c r="L46" s="73" t="s">
        <v>17</v>
      </c>
      <c r="M46" s="83"/>
      <c r="N46" s="73">
        <v>44</v>
      </c>
      <c r="O46" s="77">
        <v>95120</v>
      </c>
      <c r="P46" s="75">
        <v>2730</v>
      </c>
      <c r="Q46" s="76">
        <v>127980</v>
      </c>
      <c r="R46" s="77">
        <v>3680</v>
      </c>
      <c r="AB46" s="135">
        <v>7.0000000000000007E-2</v>
      </c>
      <c r="AC46" s="35">
        <v>2994</v>
      </c>
      <c r="AD46" s="138">
        <v>2730</v>
      </c>
      <c r="AE46" s="142">
        <v>4248</v>
      </c>
      <c r="AF46" s="136">
        <v>3680</v>
      </c>
    </row>
    <row r="47" spans="1:34" x14ac:dyDescent="0.3">
      <c r="A47" s="55"/>
      <c r="B47" s="56"/>
      <c r="C47" s="57"/>
      <c r="D47" s="37"/>
      <c r="E47" s="58"/>
      <c r="F47" s="58"/>
      <c r="G47" s="59"/>
      <c r="I47" s="176"/>
      <c r="J47" s="109"/>
      <c r="K47" s="109"/>
      <c r="L47" s="113" t="s">
        <v>18</v>
      </c>
      <c r="M47" s="83"/>
      <c r="N47" s="73">
        <v>45</v>
      </c>
      <c r="O47" s="74">
        <v>0</v>
      </c>
      <c r="P47" s="79">
        <v>0</v>
      </c>
      <c r="Q47" s="76">
        <v>131980</v>
      </c>
      <c r="R47" s="114">
        <v>4000</v>
      </c>
      <c r="AB47" s="135">
        <v>7.0000000000000007E-2</v>
      </c>
      <c r="AC47" s="35">
        <v>3257</v>
      </c>
      <c r="AD47" s="138">
        <v>2970</v>
      </c>
      <c r="AE47" s="142">
        <v>4618</v>
      </c>
      <c r="AF47" s="136">
        <v>4000</v>
      </c>
    </row>
    <row r="48" spans="1:34" x14ac:dyDescent="0.3">
      <c r="A48" s="55"/>
      <c r="B48" s="56"/>
      <c r="C48" s="57"/>
      <c r="D48" s="37"/>
      <c r="E48" s="58"/>
      <c r="F48" s="58"/>
      <c r="G48" s="59"/>
      <c r="I48" s="176"/>
      <c r="J48" s="109"/>
      <c r="K48" s="109"/>
      <c r="L48" s="113" t="s">
        <v>15</v>
      </c>
      <c r="M48" s="83"/>
      <c r="N48" s="73">
        <v>46</v>
      </c>
      <c r="O48" s="74">
        <v>0</v>
      </c>
      <c r="P48" s="79">
        <v>0</v>
      </c>
      <c r="Q48" s="76">
        <v>135980</v>
      </c>
      <c r="R48" s="77">
        <v>4000</v>
      </c>
      <c r="AB48" s="135">
        <v>7.0000000000000007E-2</v>
      </c>
      <c r="AC48" s="35">
        <v>3531</v>
      </c>
      <c r="AD48" s="138">
        <v>3220</v>
      </c>
      <c r="AE48" s="142">
        <v>5010</v>
      </c>
      <c r="AF48" s="136">
        <v>4340</v>
      </c>
    </row>
    <row r="49" spans="1:32" x14ac:dyDescent="0.3">
      <c r="A49" s="55"/>
      <c r="B49" s="56"/>
      <c r="C49" s="57"/>
      <c r="D49" s="37"/>
      <c r="E49" s="58"/>
      <c r="F49" s="58"/>
      <c r="G49" s="59"/>
      <c r="I49" s="176"/>
      <c r="J49" s="109"/>
      <c r="K49" s="109"/>
      <c r="L49" s="113" t="s">
        <v>19</v>
      </c>
      <c r="M49" s="83"/>
      <c r="N49" s="73">
        <v>47</v>
      </c>
      <c r="O49" s="74">
        <v>0</v>
      </c>
      <c r="P49" s="79">
        <v>0</v>
      </c>
      <c r="Q49" s="76">
        <v>139980</v>
      </c>
      <c r="R49" s="77">
        <v>4000</v>
      </c>
      <c r="AB49" s="135">
        <v>0.105</v>
      </c>
      <c r="AC49" s="35">
        <v>2252</v>
      </c>
      <c r="AD49" s="137">
        <v>1990</v>
      </c>
      <c r="AE49" s="142">
        <v>3202</v>
      </c>
      <c r="AF49" s="136">
        <v>2680</v>
      </c>
    </row>
    <row r="50" spans="1:32" x14ac:dyDescent="0.3">
      <c r="A50" s="55"/>
      <c r="B50" s="56"/>
      <c r="C50" s="57"/>
      <c r="D50" s="37"/>
      <c r="E50" s="58"/>
      <c r="F50" s="58"/>
      <c r="G50" s="59"/>
      <c r="I50" s="176"/>
      <c r="J50" s="109"/>
      <c r="K50" s="109"/>
      <c r="L50" s="109"/>
      <c r="M50" s="105">
        <v>5</v>
      </c>
      <c r="N50" s="73">
        <v>48</v>
      </c>
      <c r="O50" s="74">
        <v>89890</v>
      </c>
      <c r="P50" s="75"/>
      <c r="Q50" s="75">
        <v>120940</v>
      </c>
      <c r="R50" s="115">
        <v>0</v>
      </c>
      <c r="AB50" s="135">
        <v>0.105</v>
      </c>
      <c r="AC50" s="35">
        <v>2512</v>
      </c>
      <c r="AD50" s="138">
        <v>2220</v>
      </c>
      <c r="AE50" s="142">
        <v>3660</v>
      </c>
      <c r="AF50" s="136">
        <v>2980</v>
      </c>
    </row>
    <row r="51" spans="1:32" x14ac:dyDescent="0.3">
      <c r="A51" s="55"/>
      <c r="B51" s="56"/>
      <c r="C51" s="57"/>
      <c r="D51" s="37"/>
      <c r="E51" s="58"/>
      <c r="F51" s="58"/>
      <c r="G51" s="59"/>
      <c r="H51" s="59"/>
      <c r="I51" s="109"/>
      <c r="J51" s="109"/>
      <c r="K51" s="109"/>
      <c r="L51" s="73"/>
      <c r="M51" s="105">
        <v>5</v>
      </c>
      <c r="N51" s="73">
        <v>49</v>
      </c>
      <c r="O51" s="77">
        <v>92390</v>
      </c>
      <c r="P51" s="75"/>
      <c r="Q51" s="76">
        <v>124300</v>
      </c>
      <c r="R51" s="115">
        <v>3360</v>
      </c>
      <c r="AB51" s="135">
        <v>0.105</v>
      </c>
      <c r="AC51" s="35">
        <v>2828</v>
      </c>
      <c r="AD51" s="138">
        <v>2500</v>
      </c>
      <c r="AE51" s="142">
        <v>4013</v>
      </c>
      <c r="AF51" s="136">
        <v>3360</v>
      </c>
    </row>
    <row r="52" spans="1:32" x14ac:dyDescent="0.3">
      <c r="A52" s="55"/>
      <c r="B52" s="56"/>
      <c r="C52" s="57"/>
      <c r="D52" s="37"/>
      <c r="E52" s="58"/>
      <c r="F52" s="58"/>
      <c r="G52" s="59"/>
      <c r="H52" s="59"/>
      <c r="I52" s="109"/>
      <c r="J52" s="109"/>
      <c r="K52" s="109"/>
      <c r="L52" s="73"/>
      <c r="M52" s="105">
        <v>5</v>
      </c>
      <c r="N52" s="73">
        <v>50</v>
      </c>
      <c r="O52" s="77">
        <v>94890</v>
      </c>
      <c r="P52" s="75"/>
      <c r="Q52" s="76">
        <v>127660</v>
      </c>
      <c r="R52" s="115">
        <v>3680</v>
      </c>
      <c r="AB52" s="135">
        <v>0.105</v>
      </c>
      <c r="AC52" s="144">
        <v>2829</v>
      </c>
      <c r="AD52" s="138">
        <v>2500</v>
      </c>
      <c r="AE52" s="142">
        <v>4013</v>
      </c>
      <c r="AF52" s="136">
        <v>3360</v>
      </c>
    </row>
    <row r="53" spans="1:32" x14ac:dyDescent="0.3">
      <c r="A53" s="55"/>
      <c r="B53" s="56"/>
      <c r="C53" s="57"/>
      <c r="D53" s="37"/>
      <c r="E53" s="58"/>
      <c r="F53" s="58"/>
      <c r="G53" s="59"/>
      <c r="H53" s="59"/>
      <c r="I53" s="109"/>
      <c r="J53" s="109"/>
      <c r="K53" s="109"/>
      <c r="L53" s="73"/>
      <c r="M53" s="105">
        <v>5</v>
      </c>
      <c r="N53" s="73">
        <v>51</v>
      </c>
      <c r="O53" s="77">
        <v>97620</v>
      </c>
      <c r="P53" s="75"/>
      <c r="Q53" s="76">
        <v>131340</v>
      </c>
      <c r="R53" s="115">
        <v>3680</v>
      </c>
      <c r="AB53" s="135">
        <v>0.105</v>
      </c>
      <c r="AC53" s="35">
        <v>3089</v>
      </c>
      <c r="AD53" s="138">
        <v>2730</v>
      </c>
      <c r="AE53" s="142">
        <v>4395</v>
      </c>
      <c r="AF53" s="136">
        <v>3680</v>
      </c>
    </row>
    <row r="54" spans="1:32" ht="18.75" customHeight="1" x14ac:dyDescent="0.3">
      <c r="A54" s="55"/>
      <c r="B54" s="56"/>
      <c r="C54" s="57"/>
      <c r="D54" s="37"/>
      <c r="E54" s="58"/>
      <c r="F54" s="58"/>
      <c r="G54" s="59"/>
      <c r="H54" s="59"/>
      <c r="I54" s="109"/>
      <c r="J54" s="109"/>
      <c r="K54" s="109"/>
      <c r="L54" s="73"/>
      <c r="M54" s="105">
        <v>5</v>
      </c>
      <c r="N54" s="73">
        <v>52</v>
      </c>
      <c r="O54" s="77">
        <v>100350</v>
      </c>
      <c r="P54" s="75"/>
      <c r="Q54" s="76">
        <v>135020</v>
      </c>
      <c r="R54" s="115">
        <v>4000</v>
      </c>
      <c r="S54" s="116"/>
      <c r="Z54" s="116"/>
      <c r="AA54" s="116"/>
      <c r="AB54" s="135">
        <v>0.105</v>
      </c>
      <c r="AC54" s="144">
        <v>3090</v>
      </c>
      <c r="AD54" s="138">
        <v>2730</v>
      </c>
      <c r="AE54" s="142">
        <v>4396</v>
      </c>
      <c r="AF54" s="136">
        <v>3680</v>
      </c>
    </row>
    <row r="55" spans="1:32" ht="19.5" customHeight="1" x14ac:dyDescent="0.3">
      <c r="A55" s="55"/>
      <c r="B55" s="56"/>
      <c r="C55" s="57"/>
      <c r="D55" s="37"/>
      <c r="E55" s="58"/>
      <c r="F55" s="58"/>
      <c r="G55" s="63"/>
      <c r="I55" s="109"/>
      <c r="J55" s="109"/>
      <c r="K55" s="109"/>
      <c r="L55" s="73"/>
      <c r="M55" s="73" t="s">
        <v>16</v>
      </c>
      <c r="N55" s="73">
        <v>53</v>
      </c>
      <c r="O55" s="77">
        <v>103320</v>
      </c>
      <c r="P55" s="75">
        <v>2970</v>
      </c>
      <c r="Q55" s="76">
        <v>139020</v>
      </c>
      <c r="R55" s="115">
        <v>4000</v>
      </c>
      <c r="S55" s="116"/>
      <c r="T55" s="116"/>
      <c r="U55" s="116"/>
      <c r="V55" s="116"/>
      <c r="W55" s="116"/>
      <c r="X55" s="116"/>
      <c r="Z55" s="116"/>
      <c r="AA55" s="116"/>
      <c r="AB55" s="135">
        <v>0.105</v>
      </c>
      <c r="AC55" s="144">
        <v>3360</v>
      </c>
      <c r="AD55" s="138">
        <v>2970</v>
      </c>
      <c r="AE55" s="142">
        <v>4778</v>
      </c>
      <c r="AF55" s="136">
        <v>4000</v>
      </c>
    </row>
    <row r="56" spans="1:32" x14ac:dyDescent="0.3">
      <c r="A56" s="55"/>
      <c r="B56" s="56"/>
      <c r="C56" s="57"/>
      <c r="D56" s="37"/>
      <c r="E56" s="58"/>
      <c r="F56" s="58"/>
      <c r="I56" s="109"/>
      <c r="J56" s="109"/>
      <c r="K56" s="109"/>
      <c r="L56" s="73"/>
      <c r="M56" s="113" t="s">
        <v>17</v>
      </c>
      <c r="N56" s="73">
        <v>54</v>
      </c>
      <c r="O56" s="77">
        <v>0</v>
      </c>
      <c r="P56" s="79">
        <v>0</v>
      </c>
      <c r="Q56" s="76">
        <v>143020</v>
      </c>
      <c r="R56" s="117">
        <v>4340</v>
      </c>
      <c r="S56" s="118"/>
      <c r="T56" s="116"/>
      <c r="U56" s="116"/>
      <c r="V56" s="116"/>
      <c r="W56" s="116"/>
      <c r="X56" s="116"/>
      <c r="Y56" s="116"/>
      <c r="Z56" s="118"/>
      <c r="AA56" s="118"/>
      <c r="AB56" s="135">
        <v>0.105</v>
      </c>
      <c r="AC56" s="35">
        <v>3361</v>
      </c>
      <c r="AD56" s="138">
        <v>2970</v>
      </c>
      <c r="AE56" s="142">
        <v>4778</v>
      </c>
      <c r="AF56" s="136">
        <v>4000</v>
      </c>
    </row>
    <row r="57" spans="1:32" x14ac:dyDescent="0.3">
      <c r="A57" s="55"/>
      <c r="B57" s="56"/>
      <c r="C57" s="57"/>
      <c r="D57" s="37"/>
      <c r="E57" s="58"/>
      <c r="F57" s="58"/>
      <c r="I57" s="109"/>
      <c r="J57" s="109"/>
      <c r="K57" s="109"/>
      <c r="L57" s="73"/>
      <c r="M57" s="113" t="s">
        <v>18</v>
      </c>
      <c r="N57" s="73">
        <v>55</v>
      </c>
      <c r="O57" s="77">
        <v>0</v>
      </c>
      <c r="P57" s="79">
        <v>0</v>
      </c>
      <c r="Q57" s="76">
        <v>147360</v>
      </c>
      <c r="R57" s="115">
        <v>4340</v>
      </c>
      <c r="S57" s="118"/>
      <c r="T57" s="118"/>
      <c r="U57" s="118"/>
      <c r="V57" s="118"/>
      <c r="W57" s="118"/>
      <c r="X57" s="118"/>
      <c r="Y57" s="116"/>
      <c r="Z57" s="118"/>
      <c r="AA57" s="118"/>
      <c r="AB57" s="135">
        <v>0.105</v>
      </c>
      <c r="AC57" s="35">
        <v>3644</v>
      </c>
      <c r="AD57" s="138">
        <v>3220</v>
      </c>
      <c r="AE57" s="142">
        <v>5184</v>
      </c>
      <c r="AF57" s="136">
        <v>4340</v>
      </c>
    </row>
    <row r="58" spans="1:32" x14ac:dyDescent="0.3">
      <c r="A58" s="55"/>
      <c r="B58" s="56"/>
      <c r="C58" s="57"/>
      <c r="D58" s="37"/>
      <c r="E58" s="58"/>
      <c r="F58" s="58"/>
      <c r="I58" s="109"/>
      <c r="J58" s="109"/>
      <c r="K58" s="109"/>
      <c r="L58" s="73"/>
      <c r="M58" s="113" t="s">
        <v>15</v>
      </c>
      <c r="N58" s="73">
        <v>56</v>
      </c>
      <c r="O58" s="77">
        <v>0</v>
      </c>
      <c r="P58" s="79">
        <v>0</v>
      </c>
      <c r="Q58" s="75">
        <v>151700</v>
      </c>
      <c r="R58" s="115">
        <v>4340</v>
      </c>
      <c r="S58" s="118"/>
      <c r="T58" s="118"/>
      <c r="U58" s="118"/>
      <c r="V58" s="118"/>
      <c r="W58" s="118"/>
      <c r="X58" s="118"/>
      <c r="Y58" s="118"/>
      <c r="Z58" s="118"/>
      <c r="AA58" s="118"/>
      <c r="AB58" s="120"/>
    </row>
    <row r="59" spans="1:32" x14ac:dyDescent="0.3">
      <c r="A59" s="55"/>
      <c r="B59" s="56"/>
      <c r="C59" s="57"/>
      <c r="D59" s="37"/>
      <c r="E59" s="58"/>
      <c r="F59" s="58"/>
      <c r="I59" s="109"/>
      <c r="J59" s="109"/>
      <c r="K59" s="109"/>
      <c r="L59" s="83"/>
      <c r="M59" s="119">
        <v>6</v>
      </c>
      <c r="N59" s="73">
        <v>57</v>
      </c>
      <c r="O59" s="74">
        <v>104240</v>
      </c>
      <c r="P59" s="75">
        <v>0</v>
      </c>
      <c r="Q59" s="76">
        <v>140500</v>
      </c>
      <c r="R59" s="74">
        <v>0</v>
      </c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32" x14ac:dyDescent="0.3">
      <c r="A60" s="55"/>
      <c r="B60" s="56"/>
      <c r="C60" s="57"/>
      <c r="D60" s="37"/>
      <c r="E60" s="58"/>
      <c r="F60" s="58"/>
      <c r="I60" s="109"/>
      <c r="J60" s="109"/>
      <c r="K60" s="109"/>
      <c r="L60" s="83"/>
      <c r="M60" s="119">
        <v>6</v>
      </c>
      <c r="N60" s="73">
        <v>58</v>
      </c>
      <c r="O60" s="77">
        <v>107210</v>
      </c>
      <c r="P60" s="75">
        <v>2970</v>
      </c>
      <c r="Q60" s="76">
        <v>144500</v>
      </c>
      <c r="R60" s="74">
        <v>4000</v>
      </c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32" x14ac:dyDescent="0.3">
      <c r="A61" s="55"/>
      <c r="B61" s="56"/>
      <c r="C61" s="57"/>
      <c r="D61" s="37"/>
      <c r="E61" s="58"/>
      <c r="F61" s="58"/>
      <c r="I61" s="109"/>
      <c r="J61" s="109"/>
      <c r="K61" s="109"/>
      <c r="L61" s="83"/>
      <c r="M61" s="119">
        <v>6</v>
      </c>
      <c r="N61" s="73">
        <v>59</v>
      </c>
      <c r="O61" s="77">
        <v>110180</v>
      </c>
      <c r="P61" s="75">
        <v>2970</v>
      </c>
      <c r="Q61" s="76">
        <v>148500</v>
      </c>
      <c r="R61" s="74">
        <v>4000</v>
      </c>
      <c r="S61" s="120"/>
      <c r="T61" s="118"/>
      <c r="U61" s="118"/>
      <c r="V61" s="118"/>
      <c r="W61" s="118"/>
      <c r="X61" s="118"/>
      <c r="Y61" s="118"/>
      <c r="Z61" s="120"/>
      <c r="AA61" s="120"/>
      <c r="AB61" s="116"/>
    </row>
    <row r="62" spans="1:32" x14ac:dyDescent="0.3">
      <c r="A62" s="55"/>
      <c r="B62" s="56"/>
      <c r="C62" s="57"/>
      <c r="D62" s="37"/>
      <c r="E62" s="58"/>
      <c r="F62" s="58"/>
      <c r="I62" s="109"/>
      <c r="J62" s="109"/>
      <c r="K62" s="109"/>
      <c r="L62" s="83"/>
      <c r="M62" s="119">
        <v>6</v>
      </c>
      <c r="N62" s="73">
        <v>60</v>
      </c>
      <c r="O62" s="77">
        <v>113150</v>
      </c>
      <c r="P62" s="75">
        <v>2970</v>
      </c>
      <c r="Q62" s="76">
        <v>152500</v>
      </c>
      <c r="R62" s="74">
        <v>4000</v>
      </c>
      <c r="S62" s="120"/>
      <c r="T62" s="120"/>
      <c r="U62" s="120"/>
      <c r="V62" s="120"/>
      <c r="W62" s="120"/>
      <c r="X62" s="120"/>
      <c r="Y62" s="118"/>
      <c r="Z62" s="120"/>
      <c r="AA62" s="120"/>
      <c r="AB62" s="116"/>
    </row>
    <row r="63" spans="1:32" x14ac:dyDescent="0.3">
      <c r="A63" s="55"/>
      <c r="B63" s="56"/>
      <c r="C63" s="57"/>
      <c r="D63" s="37"/>
      <c r="E63" s="58"/>
      <c r="F63" s="58"/>
      <c r="I63" s="109"/>
      <c r="J63" s="109"/>
      <c r="K63" s="109"/>
      <c r="L63" s="83"/>
      <c r="M63" s="119">
        <v>6</v>
      </c>
      <c r="N63" s="73">
        <v>61</v>
      </c>
      <c r="O63" s="77">
        <v>116120</v>
      </c>
      <c r="P63" s="75">
        <v>2970</v>
      </c>
      <c r="Q63" s="75">
        <v>156500</v>
      </c>
      <c r="R63" s="74">
        <v>4000</v>
      </c>
      <c r="S63" s="120"/>
      <c r="T63" s="120"/>
      <c r="U63" s="120"/>
      <c r="V63" s="120"/>
      <c r="W63" s="120"/>
      <c r="X63" s="120"/>
      <c r="Y63" s="120"/>
      <c r="Z63" s="120"/>
      <c r="AA63" s="120"/>
      <c r="AB63" s="116"/>
    </row>
    <row r="64" spans="1:32" x14ac:dyDescent="0.3">
      <c r="A64" s="55"/>
      <c r="B64" s="56"/>
      <c r="C64" s="57"/>
      <c r="D64" s="37"/>
      <c r="E64" s="58"/>
      <c r="F64" s="58"/>
      <c r="I64" s="109"/>
      <c r="J64" s="109"/>
      <c r="K64" s="109"/>
      <c r="L64" s="83"/>
      <c r="M64" s="113" t="s">
        <v>16</v>
      </c>
      <c r="N64" s="73">
        <v>62</v>
      </c>
      <c r="O64" s="77">
        <v>0</v>
      </c>
      <c r="P64" s="75">
        <v>0</v>
      </c>
      <c r="Q64" s="76">
        <v>160840</v>
      </c>
      <c r="R64" s="74">
        <v>4340</v>
      </c>
      <c r="S64" s="120"/>
      <c r="T64" s="120"/>
      <c r="U64" s="120"/>
      <c r="V64" s="120"/>
      <c r="W64" s="120"/>
      <c r="X64" s="120"/>
      <c r="Y64" s="120"/>
      <c r="Z64" s="120"/>
      <c r="AA64" s="120"/>
    </row>
    <row r="65" spans="1:27" x14ac:dyDescent="0.3">
      <c r="A65" s="55"/>
      <c r="B65" s="56"/>
      <c r="C65" s="57"/>
      <c r="D65" s="37"/>
      <c r="E65" s="58"/>
      <c r="F65" s="58"/>
      <c r="I65" s="109"/>
      <c r="J65" s="109"/>
      <c r="K65" s="109"/>
      <c r="L65" s="83"/>
      <c r="M65" s="113" t="s">
        <v>17</v>
      </c>
      <c r="N65" s="73">
        <v>63</v>
      </c>
      <c r="O65" s="77">
        <v>0</v>
      </c>
      <c r="P65" s="75">
        <v>0</v>
      </c>
      <c r="Q65" s="76">
        <v>165180</v>
      </c>
      <c r="R65" s="74">
        <v>4340</v>
      </c>
      <c r="S65" s="120"/>
      <c r="T65" s="120"/>
      <c r="U65" s="120"/>
      <c r="V65" s="120"/>
      <c r="W65" s="120"/>
      <c r="X65" s="120"/>
      <c r="Y65" s="120"/>
      <c r="Z65" s="120"/>
      <c r="AA65" s="120"/>
    </row>
    <row r="66" spans="1:27" x14ac:dyDescent="0.3">
      <c r="A66" s="55"/>
      <c r="B66" s="56"/>
      <c r="C66" s="57"/>
      <c r="D66" s="37"/>
      <c r="E66" s="58"/>
      <c r="F66" s="58"/>
      <c r="I66" s="109"/>
      <c r="J66" s="109"/>
      <c r="K66" s="109"/>
      <c r="L66" s="83"/>
      <c r="M66" s="113" t="s">
        <v>18</v>
      </c>
      <c r="N66" s="73">
        <v>64</v>
      </c>
      <c r="O66" s="77">
        <v>0</v>
      </c>
      <c r="P66" s="75">
        <v>0</v>
      </c>
      <c r="Q66" s="75">
        <v>169520</v>
      </c>
      <c r="R66" s="74">
        <v>4340</v>
      </c>
      <c r="S66" s="120"/>
      <c r="T66" s="120"/>
      <c r="U66" s="120"/>
      <c r="V66" s="120"/>
      <c r="W66" s="120"/>
      <c r="X66" s="120"/>
      <c r="Y66" s="120"/>
      <c r="Z66" s="120"/>
      <c r="AA66" s="120"/>
    </row>
    <row r="67" spans="1:27" x14ac:dyDescent="0.3">
      <c r="A67" s="55"/>
      <c r="B67" s="56"/>
      <c r="C67" s="57"/>
      <c r="D67" s="37"/>
      <c r="E67" s="58"/>
      <c r="F67" s="58"/>
      <c r="I67" s="109"/>
      <c r="J67" s="109"/>
      <c r="K67" s="109"/>
      <c r="L67" s="83"/>
      <c r="M67" s="83">
        <v>7</v>
      </c>
      <c r="N67" s="73">
        <v>65</v>
      </c>
      <c r="O67" s="74">
        <v>116120</v>
      </c>
      <c r="P67" s="75">
        <v>0</v>
      </c>
      <c r="Q67" s="75">
        <v>156500</v>
      </c>
      <c r="R67" s="74">
        <v>0</v>
      </c>
      <c r="S67" s="120"/>
      <c r="T67" s="120"/>
      <c r="U67" s="120"/>
      <c r="V67" s="120"/>
      <c r="W67" s="120"/>
      <c r="X67" s="120"/>
      <c r="Y67" s="120"/>
      <c r="Z67" s="120"/>
      <c r="AA67" s="120"/>
    </row>
    <row r="68" spans="1:27" x14ac:dyDescent="0.3">
      <c r="A68" s="55"/>
      <c r="B68" s="56"/>
      <c r="C68" s="57"/>
      <c r="D68" s="37"/>
      <c r="E68" s="58"/>
      <c r="F68" s="58"/>
      <c r="I68" s="109"/>
      <c r="J68" s="109"/>
      <c r="K68" s="109"/>
      <c r="L68" s="83"/>
      <c r="M68" s="83">
        <v>7</v>
      </c>
      <c r="N68" s="73">
        <v>66</v>
      </c>
      <c r="O68" s="77">
        <v>119340</v>
      </c>
      <c r="P68" s="75">
        <v>3220</v>
      </c>
      <c r="Q68" s="76">
        <v>160840</v>
      </c>
      <c r="R68" s="110">
        <v>4340</v>
      </c>
      <c r="S68" s="120"/>
      <c r="T68" s="120"/>
      <c r="U68" s="120"/>
      <c r="V68" s="120"/>
      <c r="W68" s="120"/>
      <c r="X68" s="120"/>
      <c r="Y68" s="120"/>
      <c r="Z68" s="120"/>
      <c r="AA68" s="120"/>
    </row>
    <row r="69" spans="1:27" x14ac:dyDescent="0.3">
      <c r="A69" s="55"/>
      <c r="B69" s="56"/>
      <c r="C69" s="57"/>
      <c r="D69" s="37"/>
      <c r="E69" s="58"/>
      <c r="F69" s="58"/>
      <c r="I69" s="109"/>
      <c r="J69" s="109"/>
      <c r="K69" s="109"/>
      <c r="L69" s="83"/>
      <c r="M69" s="83">
        <v>7</v>
      </c>
      <c r="N69" s="73">
        <v>67</v>
      </c>
      <c r="O69" s="77">
        <v>122560</v>
      </c>
      <c r="P69" s="75">
        <v>3220</v>
      </c>
      <c r="Q69" s="76">
        <v>165180</v>
      </c>
      <c r="R69" s="110">
        <v>4340</v>
      </c>
      <c r="S69" s="120"/>
      <c r="T69" s="120"/>
      <c r="U69" s="120"/>
      <c r="V69" s="120"/>
      <c r="W69" s="120"/>
      <c r="X69" s="120"/>
      <c r="Y69" s="120"/>
      <c r="Z69" s="120"/>
      <c r="AA69" s="120"/>
    </row>
    <row r="70" spans="1:27" x14ac:dyDescent="0.3">
      <c r="A70" s="55"/>
      <c r="B70" s="56"/>
      <c r="C70" s="57"/>
      <c r="D70" s="37"/>
      <c r="E70" s="58"/>
      <c r="F70" s="58"/>
      <c r="I70" s="109"/>
      <c r="J70" s="109"/>
      <c r="K70" s="109"/>
      <c r="L70" s="83"/>
      <c r="M70" s="83">
        <v>7</v>
      </c>
      <c r="N70" s="73">
        <v>68</v>
      </c>
      <c r="O70" s="77">
        <v>125780</v>
      </c>
      <c r="P70" s="75">
        <v>3220</v>
      </c>
      <c r="Q70" s="76">
        <v>169520</v>
      </c>
      <c r="R70" s="110">
        <v>4340</v>
      </c>
      <c r="S70" s="120"/>
      <c r="T70" s="120"/>
      <c r="U70" s="120"/>
      <c r="V70" s="120"/>
      <c r="W70" s="120"/>
      <c r="X70" s="120"/>
      <c r="Y70" s="120"/>
      <c r="Z70" s="120"/>
      <c r="AA70" s="120"/>
    </row>
    <row r="71" spans="1:27" x14ac:dyDescent="0.3">
      <c r="A71" s="55"/>
      <c r="B71" s="56"/>
      <c r="C71" s="57"/>
      <c r="D71" s="37"/>
      <c r="E71" s="58"/>
      <c r="F71" s="58"/>
      <c r="I71" s="109"/>
      <c r="J71" s="109"/>
      <c r="K71" s="109"/>
      <c r="L71" s="83"/>
      <c r="M71" s="83">
        <v>7</v>
      </c>
      <c r="N71" s="73">
        <v>69</v>
      </c>
      <c r="O71" s="77">
        <v>129000</v>
      </c>
      <c r="P71" s="75">
        <v>3220</v>
      </c>
      <c r="Q71" s="76">
        <v>173860</v>
      </c>
      <c r="R71" s="110">
        <v>4340</v>
      </c>
      <c r="S71" s="120"/>
      <c r="T71" s="120"/>
      <c r="U71" s="120"/>
      <c r="V71" s="120"/>
      <c r="W71" s="120"/>
      <c r="X71" s="120"/>
      <c r="Y71" s="120"/>
      <c r="Z71" s="120"/>
      <c r="AA71" s="120"/>
    </row>
    <row r="72" spans="1:27" x14ac:dyDescent="0.3">
      <c r="A72" s="55"/>
      <c r="B72" s="56"/>
      <c r="C72" s="57"/>
      <c r="D72" s="37"/>
      <c r="E72" s="58"/>
      <c r="F72" s="58"/>
      <c r="I72" s="109"/>
      <c r="J72" s="109"/>
      <c r="K72" s="109"/>
      <c r="L72" s="83"/>
      <c r="M72" s="113" t="s">
        <v>16</v>
      </c>
      <c r="N72" s="73">
        <v>70</v>
      </c>
      <c r="O72" s="77">
        <v>0</v>
      </c>
      <c r="P72" s="75">
        <v>0</v>
      </c>
      <c r="Q72" s="76">
        <v>178560</v>
      </c>
      <c r="R72" s="121">
        <v>4700</v>
      </c>
      <c r="S72" s="120"/>
      <c r="T72" s="120"/>
      <c r="U72" s="120"/>
      <c r="V72" s="120"/>
      <c r="W72" s="120"/>
      <c r="X72" s="120"/>
      <c r="Y72" s="120"/>
      <c r="Z72" s="120"/>
      <c r="AA72" s="120"/>
    </row>
    <row r="73" spans="1:27" x14ac:dyDescent="0.3">
      <c r="F73" s="63"/>
      <c r="I73" s="122" t="s">
        <v>3</v>
      </c>
      <c r="J73" s="122"/>
      <c r="K73" s="109"/>
      <c r="L73" s="83"/>
      <c r="M73" s="113" t="s">
        <v>17</v>
      </c>
      <c r="N73" s="73">
        <v>71</v>
      </c>
      <c r="O73" s="77">
        <v>0</v>
      </c>
      <c r="P73" s="75">
        <v>0</v>
      </c>
      <c r="Q73" s="76">
        <v>183260</v>
      </c>
      <c r="R73" s="110">
        <v>4700</v>
      </c>
      <c r="S73" s="120"/>
      <c r="T73" s="120"/>
      <c r="U73" s="120"/>
      <c r="V73" s="120"/>
      <c r="W73" s="120"/>
      <c r="X73" s="120"/>
      <c r="Y73" s="120"/>
      <c r="Z73" s="120"/>
      <c r="AA73" s="120"/>
    </row>
    <row r="74" spans="1:27" x14ac:dyDescent="0.3">
      <c r="A74" s="64"/>
      <c r="B74" s="64"/>
      <c r="C74" s="64"/>
      <c r="I74" s="122"/>
      <c r="J74" s="122"/>
      <c r="K74" s="109"/>
      <c r="L74" s="83"/>
      <c r="M74" s="113" t="s">
        <v>18</v>
      </c>
      <c r="N74" s="73">
        <v>72</v>
      </c>
      <c r="O74" s="77">
        <v>0</v>
      </c>
      <c r="P74" s="75">
        <v>0</v>
      </c>
      <c r="Q74" s="76">
        <v>187960</v>
      </c>
      <c r="R74" s="110">
        <v>4700</v>
      </c>
      <c r="S74" s="120"/>
      <c r="T74" s="120"/>
      <c r="U74" s="120"/>
      <c r="V74" s="120"/>
      <c r="W74" s="120"/>
      <c r="X74" s="120"/>
      <c r="Y74" s="120"/>
      <c r="Z74" s="120"/>
      <c r="AA74" s="120"/>
    </row>
    <row r="75" spans="1:27" x14ac:dyDescent="0.3">
      <c r="I75" s="109"/>
      <c r="J75" s="109"/>
      <c r="K75" s="109"/>
      <c r="L75" s="83"/>
      <c r="M75" s="83">
        <v>8</v>
      </c>
      <c r="N75" s="73">
        <v>73</v>
      </c>
      <c r="O75" s="74">
        <v>175150</v>
      </c>
      <c r="P75" s="75">
        <v>0</v>
      </c>
      <c r="Q75" s="76">
        <v>192660</v>
      </c>
      <c r="R75" s="110">
        <v>4700</v>
      </c>
      <c r="S75" s="120"/>
      <c r="T75" s="120"/>
      <c r="U75" s="120"/>
      <c r="V75" s="120"/>
      <c r="W75" s="120"/>
      <c r="X75" s="120"/>
      <c r="Y75" s="120"/>
      <c r="Z75" s="120"/>
      <c r="AA75" s="120"/>
    </row>
    <row r="76" spans="1:27" x14ac:dyDescent="0.3">
      <c r="I76" s="109"/>
      <c r="J76" s="109"/>
      <c r="K76" s="109"/>
      <c r="L76" s="83"/>
      <c r="M76" s="83">
        <v>8</v>
      </c>
      <c r="N76" s="73">
        <v>74</v>
      </c>
      <c r="O76" s="77">
        <v>179550</v>
      </c>
      <c r="P76" s="75">
        <v>0</v>
      </c>
      <c r="Q76" s="76">
        <v>197360</v>
      </c>
      <c r="R76" s="110">
        <v>4700</v>
      </c>
      <c r="S76" s="120"/>
      <c r="T76" s="120"/>
      <c r="U76" s="120"/>
      <c r="V76" s="120"/>
      <c r="W76" s="120"/>
      <c r="X76" s="120"/>
      <c r="Y76" s="120"/>
      <c r="Z76" s="120"/>
      <c r="AA76" s="120"/>
    </row>
    <row r="77" spans="1:27" x14ac:dyDescent="0.3">
      <c r="I77" s="122"/>
      <c r="J77" s="122"/>
      <c r="K77" s="109"/>
      <c r="L77" s="83"/>
      <c r="M77" s="83">
        <v>8</v>
      </c>
      <c r="N77" s="73">
        <v>75</v>
      </c>
      <c r="O77" s="77">
        <v>183950</v>
      </c>
      <c r="P77" s="75">
        <v>0</v>
      </c>
      <c r="Q77" s="76">
        <v>202060</v>
      </c>
      <c r="R77" s="110">
        <v>4700</v>
      </c>
      <c r="S77" s="120"/>
      <c r="T77" s="120"/>
      <c r="U77" s="120"/>
      <c r="V77" s="120"/>
      <c r="W77" s="120"/>
      <c r="X77" s="120"/>
      <c r="Y77" s="120"/>
      <c r="Z77" s="120"/>
      <c r="AA77" s="120"/>
    </row>
    <row r="78" spans="1:27" x14ac:dyDescent="0.3">
      <c r="I78" s="123"/>
      <c r="J78" s="123"/>
      <c r="L78" s="125"/>
      <c r="S78" s="120"/>
      <c r="T78" s="120"/>
      <c r="U78" s="120"/>
      <c r="V78" s="120"/>
      <c r="W78" s="120"/>
      <c r="X78" s="120"/>
      <c r="Y78" s="120"/>
      <c r="Z78" s="120"/>
      <c r="AA78" s="120"/>
    </row>
    <row r="79" spans="1:27" x14ac:dyDescent="0.3">
      <c r="I79" s="123"/>
      <c r="J79" s="123"/>
      <c r="L79" s="125"/>
      <c r="S79" s="120"/>
      <c r="T79" s="120"/>
      <c r="U79" s="120"/>
      <c r="V79" s="120"/>
      <c r="W79" s="120"/>
      <c r="X79" s="120"/>
      <c r="Y79" s="120"/>
      <c r="Z79" s="120"/>
      <c r="AA79" s="120"/>
    </row>
    <row r="80" spans="1:27" x14ac:dyDescent="0.3">
      <c r="I80" s="123"/>
      <c r="J80" s="123"/>
      <c r="L80" s="125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</row>
    <row r="81" spans="9:27" x14ac:dyDescent="0.3">
      <c r="I81" s="123"/>
      <c r="J81" s="123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</row>
    <row r="82" spans="9:27" x14ac:dyDescent="0.3">
      <c r="I82" s="123"/>
      <c r="J82" s="123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</row>
    <row r="83" spans="9:27" x14ac:dyDescent="0.3">
      <c r="I83" s="123"/>
      <c r="J83" s="123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</row>
    <row r="84" spans="9:27" x14ac:dyDescent="0.3">
      <c r="I84" s="123"/>
      <c r="J84" s="123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</row>
    <row r="85" spans="9:27" x14ac:dyDescent="0.3">
      <c r="I85" s="123"/>
      <c r="J85" s="123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</row>
    <row r="86" spans="9:27" x14ac:dyDescent="0.3">
      <c r="J86" s="123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</row>
    <row r="87" spans="9:27" x14ac:dyDescent="0.3">
      <c r="J87" s="123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</row>
    <row r="88" spans="9:27" x14ac:dyDescent="0.3"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</row>
    <row r="89" spans="9:27" x14ac:dyDescent="0.3"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</row>
    <row r="90" spans="9:27" x14ac:dyDescent="0.3"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</row>
    <row r="91" spans="9:27" x14ac:dyDescent="0.3"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9:27" x14ac:dyDescent="0.3"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</row>
    <row r="93" spans="9:27" x14ac:dyDescent="0.3"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</row>
    <row r="94" spans="9:27" x14ac:dyDescent="0.3">
      <c r="J94" s="126"/>
      <c r="K94" s="126"/>
      <c r="L94" s="126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</row>
    <row r="95" spans="9:27" x14ac:dyDescent="0.3">
      <c r="I95" s="123"/>
      <c r="J95" s="123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</row>
    <row r="96" spans="9:27" x14ac:dyDescent="0.3">
      <c r="I96" s="123"/>
      <c r="J96" s="123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</row>
    <row r="97" spans="13:27" x14ac:dyDescent="0.3"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</row>
    <row r="98" spans="13:27" x14ac:dyDescent="0.3"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</row>
    <row r="99" spans="13:27" x14ac:dyDescent="0.3"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</row>
    <row r="100" spans="13:27" x14ac:dyDescent="0.3"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</row>
    <row r="101" spans="13:27" x14ac:dyDescent="0.3"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</row>
    <row r="102" spans="13:27" x14ac:dyDescent="0.3"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</row>
    <row r="103" spans="13:27" x14ac:dyDescent="0.3"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</row>
    <row r="104" spans="13:27" x14ac:dyDescent="0.3"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</row>
    <row r="105" spans="13:27" x14ac:dyDescent="0.3"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</row>
    <row r="106" spans="13:27" x14ac:dyDescent="0.3"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</row>
    <row r="107" spans="13:27" x14ac:dyDescent="0.3"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</row>
    <row r="108" spans="13:27" x14ac:dyDescent="0.3"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</row>
    <row r="109" spans="13:27" x14ac:dyDescent="0.3"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</row>
    <row r="110" spans="13:27" x14ac:dyDescent="0.3"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</row>
    <row r="111" spans="13:27" x14ac:dyDescent="0.3"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</row>
    <row r="112" spans="13:27" x14ac:dyDescent="0.3"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</row>
    <row r="113" spans="9:27" x14ac:dyDescent="0.3"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</row>
    <row r="114" spans="9:27" x14ac:dyDescent="0.3">
      <c r="M114" s="118"/>
      <c r="N114" s="118"/>
      <c r="O114" s="118"/>
      <c r="P114" s="118"/>
      <c r="Q114" s="118"/>
      <c r="R114" s="118"/>
      <c r="S114" s="118"/>
      <c r="T114" s="120"/>
      <c r="U114" s="120"/>
      <c r="V114" s="120"/>
      <c r="W114" s="120"/>
      <c r="X114" s="120"/>
      <c r="Y114" s="120"/>
      <c r="Z114" s="118"/>
      <c r="AA114" s="118"/>
    </row>
    <row r="115" spans="9:27" x14ac:dyDescent="0.3"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20"/>
      <c r="Z115" s="118"/>
      <c r="AA115" s="118"/>
    </row>
    <row r="116" spans="9:27" x14ac:dyDescent="0.3">
      <c r="M116" s="116"/>
      <c r="N116" s="116"/>
      <c r="O116" s="116"/>
      <c r="P116" s="116"/>
      <c r="Q116" s="116"/>
      <c r="R116" s="116"/>
      <c r="S116" s="116"/>
      <c r="T116" s="118"/>
      <c r="U116" s="118"/>
      <c r="V116" s="118"/>
      <c r="W116" s="118"/>
      <c r="X116" s="118"/>
      <c r="Y116" s="118"/>
      <c r="Z116" s="116"/>
      <c r="AA116" s="116"/>
    </row>
    <row r="117" spans="9:27" x14ac:dyDescent="0.3">
      <c r="S117" s="116"/>
      <c r="T117" s="116"/>
      <c r="U117" s="116"/>
      <c r="V117" s="116"/>
      <c r="W117" s="116"/>
      <c r="X117" s="116"/>
      <c r="Y117" s="118"/>
      <c r="Z117" s="116"/>
      <c r="AA117" s="116"/>
    </row>
    <row r="118" spans="9:27" x14ac:dyDescent="0.3"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pans="9:27" x14ac:dyDescent="0.3">
      <c r="I119" s="123"/>
      <c r="J119" s="123"/>
      <c r="N119" s="127"/>
      <c r="O119" s="126"/>
      <c r="P119" s="128"/>
      <c r="Q119" s="128"/>
      <c r="R119" s="13"/>
      <c r="T119" s="116"/>
      <c r="U119" s="116"/>
      <c r="V119" s="116"/>
      <c r="W119" s="116"/>
      <c r="X119" s="116"/>
      <c r="Y119" s="116"/>
    </row>
    <row r="120" spans="9:27" x14ac:dyDescent="0.3">
      <c r="I120" s="123"/>
      <c r="J120" s="123"/>
      <c r="N120" s="127"/>
      <c r="O120" s="126"/>
      <c r="P120" s="128"/>
      <c r="Q120" s="128"/>
      <c r="Y120" s="116"/>
    </row>
  </sheetData>
  <sheetProtection algorithmName="SHA-512" hashValue="opj9H1WRaIbBNXn+r6z6sNHOB9U9e4zQbqIWDgHB+oQc8kIRyIJtikbf2Os6OgqsjwuCuxtsmA4/vbZ93ibRQw==" saltValue="7BPNrEgOHQ7pdQjYk8A2pw==" spinCount="100000" sheet="1" selectLockedCells="1"/>
  <mergeCells count="30">
    <mergeCell ref="A1:D1"/>
    <mergeCell ref="F7:G7"/>
    <mergeCell ref="A7:B7"/>
    <mergeCell ref="C7:D7"/>
    <mergeCell ref="A5:B6"/>
    <mergeCell ref="C5:D6"/>
    <mergeCell ref="A33:G33"/>
    <mergeCell ref="A34:F34"/>
    <mergeCell ref="A35:F35"/>
    <mergeCell ref="C12:F12"/>
    <mergeCell ref="A38:E38"/>
    <mergeCell ref="A36:F36"/>
    <mergeCell ref="A24:G24"/>
    <mergeCell ref="A26:G27"/>
    <mergeCell ref="AH1:AI1"/>
    <mergeCell ref="A29:G29"/>
    <mergeCell ref="A2:G2"/>
    <mergeCell ref="A8:B8"/>
    <mergeCell ref="C8:E8"/>
    <mergeCell ref="F8:G9"/>
    <mergeCell ref="A9:B9"/>
    <mergeCell ref="C9:E9"/>
    <mergeCell ref="E5:E6"/>
    <mergeCell ref="T1:Y1"/>
    <mergeCell ref="T19:Y19"/>
    <mergeCell ref="AB1:AF1"/>
    <mergeCell ref="F5:G6"/>
    <mergeCell ref="A10:F10"/>
    <mergeCell ref="A3:F4"/>
    <mergeCell ref="I1:R1"/>
  </mergeCells>
  <conditionalFormatting sqref="W3:W18">
    <cfRule type="duplicateValues" dxfId="1" priority="1"/>
  </conditionalFormatting>
  <conditionalFormatting sqref="Y3:Y18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3"/>
  <sheetViews>
    <sheetView zoomScaleNormal="100" workbookViewId="0">
      <pane ySplit="1" topLeftCell="A18" activePane="bottomLeft" state="frozen"/>
      <selection activeCell="A19" sqref="A19"/>
      <selection pane="bottomLeft" activeCell="B8" sqref="B8"/>
    </sheetView>
  </sheetViews>
  <sheetFormatPr defaultColWidth="10.7109375" defaultRowHeight="15" x14ac:dyDescent="0.25"/>
  <cols>
    <col min="1" max="1" width="15.5703125" style="12" customWidth="1"/>
    <col min="2" max="2" width="16.5703125" style="11" customWidth="1"/>
    <col min="3" max="3" width="16.42578125" style="11" customWidth="1"/>
    <col min="4" max="4" width="13.5703125" style="11" bestFit="1" customWidth="1"/>
    <col min="5" max="5" width="12" style="11" bestFit="1" customWidth="1"/>
    <col min="6" max="6" width="15.85546875" style="11" customWidth="1"/>
    <col min="7" max="7" width="13.28515625" style="11" customWidth="1"/>
    <col min="8" max="8" width="19.140625" style="11" customWidth="1"/>
    <col min="9" max="16384" width="10.7109375" style="11"/>
  </cols>
  <sheetData>
    <row r="1" spans="1:8" s="10" customFormat="1" ht="38.25" customHeight="1" x14ac:dyDescent="0.25">
      <c r="A1" s="276" t="s">
        <v>48</v>
      </c>
      <c r="B1" s="277"/>
      <c r="C1" s="277"/>
      <c r="D1" s="277"/>
      <c r="E1" s="277"/>
      <c r="F1" s="277"/>
      <c r="G1" s="277"/>
      <c r="H1" s="277"/>
    </row>
    <row r="2" spans="1:8" s="10" customFormat="1" ht="42.75" customHeight="1" x14ac:dyDescent="0.25">
      <c r="A2" s="8" t="s">
        <v>5</v>
      </c>
      <c r="B2" s="7" t="s">
        <v>6</v>
      </c>
      <c r="C2" s="7" t="s">
        <v>9</v>
      </c>
      <c r="D2" s="7" t="s">
        <v>8</v>
      </c>
      <c r="E2" s="7" t="s">
        <v>7</v>
      </c>
      <c r="F2" s="7" t="s">
        <v>31</v>
      </c>
      <c r="G2" s="7" t="s">
        <v>1</v>
      </c>
      <c r="H2" s="7" t="s">
        <v>93</v>
      </c>
    </row>
    <row r="3" spans="1:8" ht="18.75" x14ac:dyDescent="0.3">
      <c r="A3" s="164">
        <f>'INPUT SHEET'!A13</f>
        <v>45231</v>
      </c>
      <c r="B3" s="152">
        <f>IFERROR(VLOOKUP(A3,'INPUT SHEET'!$A$13:$G$22,3,0),0)</f>
        <v>0</v>
      </c>
      <c r="C3" s="152">
        <f>IFERROR(VLOOKUP(A3,'INPUT SHEET'!$A$13:$G$22,4,0),0)</f>
        <v>0</v>
      </c>
      <c r="D3" s="152">
        <f>IFERROR(VLOOKUP(A3,'INPUT SHEET'!$A$13:$G$22,5,0),0)</f>
        <v>0</v>
      </c>
      <c r="E3" s="152">
        <f>IFERROR(VLOOKUP(A3,'INPUT SHEET'!$A$13:$G$22,6,0),0)</f>
        <v>0</v>
      </c>
      <c r="F3" s="152">
        <f t="shared" ref="F3:F12" si="0">B3+C3+D3+E3</f>
        <v>0</v>
      </c>
      <c r="G3" s="152">
        <f>F3*'INPUT SHEET'!G13</f>
        <v>0</v>
      </c>
      <c r="H3" s="175">
        <f t="shared" ref="H3:H12" si="1">F3+G3</f>
        <v>0</v>
      </c>
    </row>
    <row r="4" spans="1:8" ht="18.75" x14ac:dyDescent="0.3">
      <c r="A4" s="164">
        <f>'INPUT SHEET'!A14</f>
        <v>45261</v>
      </c>
      <c r="B4" s="152">
        <f>IFERROR(VLOOKUP(A4,'INPUT SHEET'!$A$13:$G$22,3,0),0)</f>
        <v>0</v>
      </c>
      <c r="C4" s="152">
        <f>IFERROR(VLOOKUP(A4,'INPUT SHEET'!$A$13:$G$22,4,0),0)</f>
        <v>0</v>
      </c>
      <c r="D4" s="152">
        <f>IFERROR(VLOOKUP(A4,'INPUT SHEET'!$A$13:$G$22,5,0),0)</f>
        <v>0</v>
      </c>
      <c r="E4" s="152">
        <f>IFERROR(VLOOKUP(A4,'INPUT SHEET'!$A$13:$G$22,6,0),0)</f>
        <v>0</v>
      </c>
      <c r="F4" s="152">
        <f t="shared" si="0"/>
        <v>0</v>
      </c>
      <c r="G4" s="152">
        <f>F4*'INPUT SHEET'!G14</f>
        <v>0</v>
      </c>
      <c r="H4" s="175">
        <f t="shared" si="1"/>
        <v>0</v>
      </c>
    </row>
    <row r="5" spans="1:8" ht="18.75" x14ac:dyDescent="0.3">
      <c r="A5" s="164">
        <f>'INPUT SHEET'!A15</f>
        <v>45292</v>
      </c>
      <c r="B5" s="152">
        <f>IFERROR(VLOOKUP(A5,'INPUT SHEET'!$A$13:$G$22,3,0),0)</f>
        <v>0</v>
      </c>
      <c r="C5" s="152">
        <f>IFERROR(VLOOKUP(A5,'INPUT SHEET'!$A$13:$G$22,4,0),0)</f>
        <v>0</v>
      </c>
      <c r="D5" s="152">
        <f>IFERROR(VLOOKUP(A5,'INPUT SHEET'!$A$13:$G$22,5,0),0)</f>
        <v>0</v>
      </c>
      <c r="E5" s="152">
        <f>IFERROR(VLOOKUP(A5,'INPUT SHEET'!$A$13:$G$22,6,0),0)</f>
        <v>0</v>
      </c>
      <c r="F5" s="152">
        <f t="shared" si="0"/>
        <v>0</v>
      </c>
      <c r="G5" s="152">
        <f>F5*'INPUT SHEET'!G15</f>
        <v>0</v>
      </c>
      <c r="H5" s="175">
        <f t="shared" si="1"/>
        <v>0</v>
      </c>
    </row>
    <row r="6" spans="1:8" ht="18.75" x14ac:dyDescent="0.3">
      <c r="A6" s="164">
        <f>'INPUT SHEET'!A16</f>
        <v>45323</v>
      </c>
      <c r="B6" s="152">
        <f>IFERROR(VLOOKUP(A6,'INPUT SHEET'!$A$13:$G$22,3,0),0)</f>
        <v>0</v>
      </c>
      <c r="C6" s="152">
        <f>IFERROR(VLOOKUP(A6,'INPUT SHEET'!$A$13:$G$22,4,0),0)</f>
        <v>0</v>
      </c>
      <c r="D6" s="152">
        <f>IFERROR(VLOOKUP(A6,'INPUT SHEET'!$A$13:$G$22,5,0),0)</f>
        <v>0</v>
      </c>
      <c r="E6" s="152">
        <f>IFERROR(VLOOKUP(A6,'INPUT SHEET'!$A$13:$G$22,6,0),0)</f>
        <v>0</v>
      </c>
      <c r="F6" s="152">
        <f t="shared" si="0"/>
        <v>0</v>
      </c>
      <c r="G6" s="152">
        <f>F6*'INPUT SHEET'!G16</f>
        <v>0</v>
      </c>
      <c r="H6" s="175">
        <f t="shared" si="1"/>
        <v>0</v>
      </c>
    </row>
    <row r="7" spans="1:8" ht="18.75" x14ac:dyDescent="0.3">
      <c r="A7" s="164">
        <f>'INPUT SHEET'!A17</f>
        <v>45352</v>
      </c>
      <c r="B7" s="152">
        <f>IFERROR(VLOOKUP(A7,'INPUT SHEET'!$A$13:$G$22,3,0),0)</f>
        <v>0</v>
      </c>
      <c r="C7" s="152">
        <f>IFERROR(VLOOKUP(A7,'INPUT SHEET'!$A$13:$G$22,4,0),0)</f>
        <v>0</v>
      </c>
      <c r="D7" s="152">
        <f>IFERROR(VLOOKUP(A7,'INPUT SHEET'!$A$13:$G$22,5,0),0)</f>
        <v>0</v>
      </c>
      <c r="E7" s="152">
        <f>IFERROR(VLOOKUP(A7,'INPUT SHEET'!$A$13:$G$22,6,0),0)</f>
        <v>0</v>
      </c>
      <c r="F7" s="152">
        <f t="shared" si="0"/>
        <v>0</v>
      </c>
      <c r="G7" s="152">
        <f>F7*'INPUT SHEET'!G17</f>
        <v>0</v>
      </c>
      <c r="H7" s="175">
        <f t="shared" si="1"/>
        <v>0</v>
      </c>
    </row>
    <row r="8" spans="1:8" ht="18.75" x14ac:dyDescent="0.3">
      <c r="A8" s="164">
        <f>'INPUT SHEET'!A18</f>
        <v>45383</v>
      </c>
      <c r="B8" s="152">
        <f>IFERROR(VLOOKUP(A8,'INPUT SHEET'!$A$13:$G$22,3,0),0)</f>
        <v>0</v>
      </c>
      <c r="C8" s="152">
        <f>IFERROR(VLOOKUP(A8,'INPUT SHEET'!$A$13:$G$22,4,0),0)</f>
        <v>0</v>
      </c>
      <c r="D8" s="152">
        <f>IFERROR(VLOOKUP(A8,'INPUT SHEET'!$A$13:$G$22,5,0),0)</f>
        <v>0</v>
      </c>
      <c r="E8" s="152">
        <f>IFERROR(VLOOKUP(A8,'INPUT SHEET'!$A$13:$G$22,6,0),0)</f>
        <v>0</v>
      </c>
      <c r="F8" s="152">
        <f t="shared" si="0"/>
        <v>0</v>
      </c>
      <c r="G8" s="152">
        <f>F8*'INPUT SHEET'!G18</f>
        <v>0</v>
      </c>
      <c r="H8" s="175">
        <f t="shared" si="1"/>
        <v>0</v>
      </c>
    </row>
    <row r="9" spans="1:8" ht="18.75" x14ac:dyDescent="0.3">
      <c r="A9" s="164">
        <f>'INPUT SHEET'!A19</f>
        <v>45413</v>
      </c>
      <c r="B9" s="152">
        <f>IFERROR(VLOOKUP(A9,'INPUT SHEET'!$A$13:$G$22,3,0),0)</f>
        <v>0</v>
      </c>
      <c r="C9" s="152">
        <f>IFERROR(VLOOKUP(A9,'INPUT SHEET'!$A$13:$G$22,4,0),0)</f>
        <v>0</v>
      </c>
      <c r="D9" s="152">
        <f>IFERROR(VLOOKUP(A9,'INPUT SHEET'!$A$13:$G$22,5,0),0)</f>
        <v>0</v>
      </c>
      <c r="E9" s="152">
        <f>IFERROR(VLOOKUP(A9,'INPUT SHEET'!$A$13:$G$22,6,0),0)</f>
        <v>0</v>
      </c>
      <c r="F9" s="152">
        <f t="shared" si="0"/>
        <v>0</v>
      </c>
      <c r="G9" s="152">
        <f>F9*'INPUT SHEET'!G19</f>
        <v>0</v>
      </c>
      <c r="H9" s="175">
        <f t="shared" si="1"/>
        <v>0</v>
      </c>
    </row>
    <row r="10" spans="1:8" ht="18.75" x14ac:dyDescent="0.3">
      <c r="A10" s="164">
        <f>'INPUT SHEET'!A20</f>
        <v>45444</v>
      </c>
      <c r="B10" s="152">
        <f>IFERROR(VLOOKUP(A10,'INPUT SHEET'!$A$13:$G$22,3,0),0)</f>
        <v>0</v>
      </c>
      <c r="C10" s="152">
        <f>IFERROR(VLOOKUP(A10,'INPUT SHEET'!$A$13:$G$22,4,0),0)</f>
        <v>0</v>
      </c>
      <c r="D10" s="152">
        <f>IFERROR(VLOOKUP(A10,'INPUT SHEET'!$A$13:$G$22,5,0),0)</f>
        <v>0</v>
      </c>
      <c r="E10" s="152">
        <f>IFERROR(VLOOKUP(A10,'INPUT SHEET'!$A$13:$G$22,6,0),0)</f>
        <v>0</v>
      </c>
      <c r="F10" s="152">
        <f t="shared" si="0"/>
        <v>0</v>
      </c>
      <c r="G10" s="152">
        <f>F10*'INPUT SHEET'!G20</f>
        <v>0</v>
      </c>
      <c r="H10" s="175">
        <f t="shared" si="1"/>
        <v>0</v>
      </c>
    </row>
    <row r="11" spans="1:8" ht="18.75" x14ac:dyDescent="0.3">
      <c r="A11" s="164">
        <f>'INPUT SHEET'!A21</f>
        <v>45474</v>
      </c>
      <c r="B11" s="152">
        <f>IFERROR(VLOOKUP(A11,'INPUT SHEET'!$A$13:$G$22,3,0),0)</f>
        <v>0</v>
      </c>
      <c r="C11" s="152">
        <f>IFERROR(VLOOKUP(A11,'INPUT SHEET'!$A$13:$G$22,4,0),0)</f>
        <v>0</v>
      </c>
      <c r="D11" s="152">
        <f>IFERROR(VLOOKUP(A11,'INPUT SHEET'!$A$13:$G$22,5,0),0)</f>
        <v>0</v>
      </c>
      <c r="E11" s="152">
        <f>IFERROR(VLOOKUP(A11,'INPUT SHEET'!$A$13:$G$22,6,0),0)</f>
        <v>0</v>
      </c>
      <c r="F11" s="152">
        <f t="shared" si="0"/>
        <v>0</v>
      </c>
      <c r="G11" s="152">
        <f>F11*'INPUT SHEET'!G21</f>
        <v>0</v>
      </c>
      <c r="H11" s="175">
        <f t="shared" si="1"/>
        <v>0</v>
      </c>
    </row>
    <row r="12" spans="1:8" ht="18.75" x14ac:dyDescent="0.3">
      <c r="A12" s="164">
        <f>'INPUT SHEET'!A22</f>
        <v>45505</v>
      </c>
      <c r="B12" s="152">
        <f>IFERROR(VLOOKUP(A12,'INPUT SHEET'!$A$13:$G$22,3,0),0)</f>
        <v>0</v>
      </c>
      <c r="C12" s="152">
        <f>IFERROR(VLOOKUP(A12,'INPUT SHEET'!$A$13:$G$22,4,0),0)</f>
        <v>0</v>
      </c>
      <c r="D12" s="152">
        <f>IFERROR(VLOOKUP(A12,'INPUT SHEET'!$A$13:$G$22,5,0),0)</f>
        <v>0</v>
      </c>
      <c r="E12" s="152">
        <f>IFERROR(VLOOKUP(A12,'INPUT SHEET'!$A$13:$G$22,6,0),0)</f>
        <v>0</v>
      </c>
      <c r="F12" s="152">
        <f t="shared" si="0"/>
        <v>0</v>
      </c>
      <c r="G12" s="152">
        <f>F12*'INPUT SHEET'!G22</f>
        <v>0</v>
      </c>
      <c r="H12" s="175">
        <f t="shared" si="1"/>
        <v>0</v>
      </c>
    </row>
    <row r="13" spans="1:8" ht="18.75" x14ac:dyDescent="0.3">
      <c r="B13" s="155">
        <f t="shared" ref="B13:H13" si="2">SUM(B3:B12)</f>
        <v>0</v>
      </c>
      <c r="C13" s="155">
        <f t="shared" si="2"/>
        <v>0</v>
      </c>
      <c r="D13" s="155">
        <f t="shared" si="2"/>
        <v>0</v>
      </c>
      <c r="E13" s="155">
        <f t="shared" si="2"/>
        <v>0</v>
      </c>
      <c r="F13" s="155">
        <f t="shared" si="2"/>
        <v>0</v>
      </c>
      <c r="G13" s="155">
        <f t="shared" si="2"/>
        <v>0</v>
      </c>
      <c r="H13" s="155">
        <f t="shared" si="2"/>
        <v>0</v>
      </c>
    </row>
  </sheetData>
  <sheetProtection algorithmName="SHA-512" hashValue="DypIMt6X0aX4YZR7r1wBexHq4D+7uhyFLFWtBTGcrtNMiaLICZ5kjn0Md6MuiswwQo+Hn05r/YB1Na3eaw1DBw==" saltValue="ymQKz34UtMi7ypIKS1A+JQ==" spinCount="100000" sheet="1" selectLockedCells="1" selectUnlockedCells="1"/>
  <mergeCells count="1">
    <mergeCell ref="A1:H1"/>
  </mergeCells>
  <phoneticPr fontId="2" type="noConversion"/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Q751"/>
  <sheetViews>
    <sheetView topLeftCell="A46" workbookViewId="0">
      <selection activeCell="K54" sqref="K54"/>
    </sheetView>
  </sheetViews>
  <sheetFormatPr defaultColWidth="9.140625" defaultRowHeight="15" x14ac:dyDescent="0.25"/>
  <cols>
    <col min="1" max="1" width="49.5703125" style="11" customWidth="1"/>
    <col min="2" max="2" width="15.5703125" style="11" customWidth="1"/>
    <col min="3" max="3" width="17.140625" style="11" customWidth="1"/>
    <col min="4" max="4" width="11.28515625" style="14" customWidth="1"/>
    <col min="5" max="5" width="0.140625" style="14" customWidth="1"/>
    <col min="6" max="6" width="8.28515625" style="14" customWidth="1"/>
    <col min="7" max="7" width="3" style="14" customWidth="1"/>
    <col min="8" max="8" width="31.7109375" style="14" bestFit="1" customWidth="1"/>
    <col min="9" max="11" width="9.140625" style="14"/>
    <col min="12" max="12" width="10" style="14" customWidth="1"/>
    <col min="13" max="13" width="11.140625" style="14" customWidth="1"/>
    <col min="14" max="16384" width="9.140625" style="14"/>
  </cols>
  <sheetData>
    <row r="1" spans="1:17" ht="21" customHeight="1" thickBot="1" x14ac:dyDescent="0.3">
      <c r="A1" s="278" t="s">
        <v>94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</row>
    <row r="2" spans="1:17" ht="11.25" customHeight="1" thickBot="1" x14ac:dyDescent="0.4">
      <c r="A2" s="29"/>
      <c r="B2" s="30"/>
      <c r="C2" s="30"/>
      <c r="D2" s="15"/>
      <c r="E2" s="15"/>
      <c r="F2" s="15"/>
      <c r="G2" s="15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51.75" customHeight="1" thickBot="1" x14ac:dyDescent="0.4">
      <c r="A3" s="16" t="s">
        <v>27</v>
      </c>
      <c r="B3" s="288" t="s">
        <v>39</v>
      </c>
      <c r="C3" s="289"/>
      <c r="D3" s="189" t="s">
        <v>3</v>
      </c>
      <c r="E3" s="189"/>
      <c r="F3" s="189"/>
      <c r="G3" s="190"/>
      <c r="H3" s="281" t="s">
        <v>40</v>
      </c>
      <c r="I3" s="281"/>
      <c r="J3" s="281"/>
      <c r="K3" s="281"/>
      <c r="L3" s="281"/>
      <c r="M3" s="281"/>
      <c r="N3" s="281"/>
    </row>
    <row r="4" spans="1:17" ht="33" customHeight="1" thickBot="1" x14ac:dyDescent="0.4">
      <c r="A4" s="36">
        <f>('INPUT SHEET'!C7)</f>
        <v>45535</v>
      </c>
      <c r="B4" s="290">
        <f>'INPUT SHEET'!F7</f>
        <v>45536</v>
      </c>
      <c r="C4" s="291"/>
      <c r="D4" s="189"/>
      <c r="E4" s="189"/>
      <c r="F4" s="189"/>
      <c r="G4" s="190"/>
      <c r="H4" s="281"/>
      <c r="I4" s="281"/>
      <c r="J4" s="281"/>
      <c r="K4" s="281"/>
      <c r="L4" s="281"/>
      <c r="M4" s="281"/>
      <c r="N4" s="281"/>
    </row>
    <row r="5" spans="1:17" ht="16.5" customHeight="1" thickBot="1" x14ac:dyDescent="0.4">
      <c r="A5" s="17"/>
      <c r="B5" s="18"/>
      <c r="C5" s="19"/>
      <c r="D5" s="189"/>
      <c r="E5" s="189"/>
      <c r="F5" s="189"/>
      <c r="G5" s="190"/>
      <c r="H5" s="281"/>
      <c r="I5" s="281"/>
      <c r="J5" s="281"/>
      <c r="K5" s="281"/>
      <c r="L5" s="281"/>
      <c r="M5" s="281"/>
      <c r="N5" s="281"/>
    </row>
    <row r="6" spans="1:17" ht="29.25" customHeight="1" thickBot="1" x14ac:dyDescent="0.4">
      <c r="A6" s="318" t="s">
        <v>44</v>
      </c>
      <c r="B6" s="319"/>
      <c r="C6" s="320"/>
      <c r="D6" s="189"/>
      <c r="E6" s="189"/>
      <c r="F6" s="189"/>
      <c r="G6" s="190"/>
      <c r="H6" s="281"/>
      <c r="I6" s="281"/>
      <c r="J6" s="281"/>
      <c r="K6" s="281"/>
      <c r="L6" s="281"/>
      <c r="M6" s="281"/>
      <c r="N6" s="281"/>
    </row>
    <row r="7" spans="1:17" ht="18.75" customHeight="1" x14ac:dyDescent="0.35">
      <c r="A7" s="21" t="s">
        <v>57</v>
      </c>
      <c r="B7" s="177">
        <f>IF(AND(ROUND(YEARFRAC(B20,A20),0)&gt;=20,ROUND(YEARFRAC(B20,A20),0)&lt;=28),ROUND(YEARFRAC(B20,A20),0)+5,IF(ROUND(YEARFRAC(B20,A20),0)&gt;=33,33,IF(ROUND(YEARFRAC(B20,A20),0)&lt;20,0,ROUND(YEARFRAC(B20,A20),0))))</f>
        <v>33</v>
      </c>
      <c r="C7" s="157">
        <f>IFERROR('Data for last 10 months'!F13/10,0)</f>
        <v>0</v>
      </c>
      <c r="D7" s="189"/>
      <c r="E7" s="189"/>
      <c r="F7" s="189"/>
      <c r="G7" s="190"/>
      <c r="H7" s="281"/>
      <c r="I7" s="281"/>
      <c r="J7" s="281"/>
      <c r="K7" s="281"/>
      <c r="L7" s="281"/>
      <c r="M7" s="281"/>
      <c r="N7" s="281"/>
    </row>
    <row r="8" spans="1:17" ht="18.75" customHeight="1" x14ac:dyDescent="0.35">
      <c r="A8" s="20" t="s">
        <v>22</v>
      </c>
      <c r="B8" s="156">
        <f>B7/66</f>
        <v>0.5</v>
      </c>
      <c r="C8" s="158">
        <f>ROUNDUP(C7*B8,0)</f>
        <v>0</v>
      </c>
      <c r="D8" s="189"/>
      <c r="E8" s="189"/>
      <c r="F8" s="189"/>
      <c r="G8" s="190"/>
      <c r="H8" s="281"/>
      <c r="I8" s="281"/>
      <c r="J8" s="281"/>
      <c r="K8" s="281"/>
      <c r="L8" s="281"/>
      <c r="M8" s="281"/>
      <c r="N8" s="281"/>
    </row>
    <row r="9" spans="1:17" ht="18.75" customHeight="1" x14ac:dyDescent="0.35">
      <c r="A9" s="20" t="s">
        <v>1</v>
      </c>
      <c r="B9" s="156">
        <f>IFERROR(VLOOKUP('INPUT SHEET'!$E$7,'INPUT SHEET'!A13:G28,7,0),0)</f>
        <v>0.17199999999999999</v>
      </c>
      <c r="C9" s="158">
        <f>C8*B9</f>
        <v>0</v>
      </c>
      <c r="D9" s="189"/>
      <c r="E9" s="189"/>
      <c r="F9" s="189"/>
      <c r="G9" s="190"/>
      <c r="H9" s="281"/>
      <c r="I9" s="281"/>
      <c r="J9" s="281"/>
      <c r="K9" s="281"/>
      <c r="L9" s="281"/>
      <c r="M9" s="281"/>
      <c r="N9" s="281"/>
    </row>
    <row r="10" spans="1:17" ht="18.75" customHeight="1" x14ac:dyDescent="0.35">
      <c r="A10" s="21" t="s">
        <v>58</v>
      </c>
      <c r="B10" s="156"/>
      <c r="C10" s="157">
        <f>C9+C8</f>
        <v>0</v>
      </c>
      <c r="D10" s="189"/>
      <c r="E10" s="189"/>
      <c r="F10" s="189"/>
      <c r="G10" s="190"/>
      <c r="H10" s="281"/>
      <c r="I10" s="281"/>
      <c r="J10" s="281"/>
      <c r="K10" s="281"/>
      <c r="L10" s="281"/>
      <c r="M10" s="281"/>
      <c r="N10" s="281"/>
    </row>
    <row r="11" spans="1:17" ht="18.75" customHeight="1" x14ac:dyDescent="0.35">
      <c r="A11" s="20" t="s">
        <v>23</v>
      </c>
      <c r="B11" s="171">
        <v>0.33333000000000002</v>
      </c>
      <c r="C11" s="159">
        <f>ROUND(C8*B11,0)</f>
        <v>0</v>
      </c>
      <c r="D11" s="189"/>
      <c r="E11" s="189"/>
      <c r="F11" s="189"/>
      <c r="G11" s="190"/>
      <c r="H11" s="281"/>
      <c r="I11" s="281"/>
      <c r="J11" s="281"/>
      <c r="K11" s="281"/>
      <c r="L11" s="281"/>
      <c r="M11" s="281"/>
      <c r="N11" s="281"/>
    </row>
    <row r="12" spans="1:17" ht="18.75" customHeight="1" x14ac:dyDescent="0.35">
      <c r="A12" s="20" t="s">
        <v>26</v>
      </c>
      <c r="B12" s="171" t="s">
        <v>3</v>
      </c>
      <c r="C12" s="158">
        <f>C8-C11</f>
        <v>0</v>
      </c>
      <c r="D12" s="189"/>
      <c r="E12" s="189"/>
      <c r="F12" s="189"/>
      <c r="G12" s="190"/>
      <c r="H12" s="281"/>
      <c r="I12" s="281"/>
      <c r="J12" s="281"/>
      <c r="K12" s="281"/>
      <c r="L12" s="281"/>
      <c r="M12" s="281"/>
      <c r="N12" s="281"/>
    </row>
    <row r="13" spans="1:17" ht="18.75" customHeight="1" x14ac:dyDescent="0.35">
      <c r="A13" s="20" t="s">
        <v>1</v>
      </c>
      <c r="B13" s="156" t="s">
        <v>3</v>
      </c>
      <c r="C13" s="158">
        <f>C8*B9</f>
        <v>0</v>
      </c>
      <c r="D13" s="189"/>
      <c r="E13" s="189"/>
      <c r="F13" s="189"/>
      <c r="G13" s="190"/>
      <c r="H13" s="281"/>
      <c r="I13" s="281"/>
      <c r="J13" s="281"/>
      <c r="K13" s="281"/>
      <c r="L13" s="281"/>
      <c r="M13" s="281"/>
      <c r="N13" s="281"/>
    </row>
    <row r="14" spans="1:17" ht="20.25" customHeight="1" x14ac:dyDescent="0.35">
      <c r="A14" s="31" t="s">
        <v>59</v>
      </c>
      <c r="B14" s="172"/>
      <c r="C14" s="160">
        <f>C8-C11+C13</f>
        <v>0</v>
      </c>
      <c r="D14" s="189"/>
      <c r="E14" s="189"/>
      <c r="F14" s="189"/>
      <c r="G14" s="190"/>
      <c r="H14" s="281"/>
      <c r="I14" s="281"/>
      <c r="J14" s="281"/>
      <c r="K14" s="281"/>
      <c r="L14" s="281"/>
      <c r="M14" s="281"/>
      <c r="N14" s="281"/>
    </row>
    <row r="15" spans="1:17" ht="24" customHeight="1" x14ac:dyDescent="0.35">
      <c r="A15" s="44" t="s">
        <v>60</v>
      </c>
      <c r="B15" s="172">
        <f>IFERROR(VLOOKUP('INPUT SHEET'!C9,COMTN!$A$15:$B$83,2,0),0)</f>
        <v>0</v>
      </c>
      <c r="C15" s="161">
        <f>B15*C11</f>
        <v>0</v>
      </c>
      <c r="D15" s="189"/>
      <c r="E15" s="189"/>
      <c r="F15" s="189"/>
      <c r="G15" s="190"/>
      <c r="H15" s="281"/>
      <c r="I15" s="281"/>
      <c r="J15" s="281"/>
      <c r="K15" s="281"/>
      <c r="L15" s="281"/>
      <c r="M15" s="281"/>
      <c r="N15" s="281"/>
    </row>
    <row r="16" spans="1:17" ht="15" customHeight="1" x14ac:dyDescent="0.35">
      <c r="A16" s="191" t="s">
        <v>3</v>
      </c>
      <c r="B16" s="191"/>
      <c r="C16" s="191"/>
      <c r="D16" s="191"/>
      <c r="E16" s="189"/>
      <c r="F16" s="189"/>
      <c r="G16" s="190"/>
      <c r="H16" s="281"/>
      <c r="I16" s="281"/>
      <c r="J16" s="281"/>
      <c r="K16" s="281"/>
      <c r="L16" s="281"/>
      <c r="M16" s="281"/>
      <c r="N16" s="281"/>
    </row>
    <row r="17" spans="1:16" ht="15.75" thickBot="1" x14ac:dyDescent="0.3">
      <c r="A17" s="192"/>
      <c r="B17" s="192"/>
      <c r="C17" s="192"/>
      <c r="D17" s="192"/>
      <c r="E17" s="14" t="s">
        <v>3</v>
      </c>
      <c r="H17" s="281"/>
      <c r="I17" s="281"/>
      <c r="J17" s="281"/>
      <c r="K17" s="281"/>
      <c r="L17" s="281"/>
      <c r="M17" s="281"/>
      <c r="N17" s="281"/>
    </row>
    <row r="18" spans="1:16" ht="21.75" thickBot="1" x14ac:dyDescent="0.3">
      <c r="A18" s="292" t="s">
        <v>38</v>
      </c>
      <c r="B18" s="293"/>
      <c r="C18" s="293"/>
      <c r="D18" s="294"/>
      <c r="H18" s="281"/>
      <c r="I18" s="281"/>
      <c r="J18" s="281"/>
      <c r="K18" s="281"/>
      <c r="L18" s="281"/>
      <c r="M18" s="281"/>
      <c r="N18" s="281"/>
    </row>
    <row r="19" spans="1:16" ht="31.5" customHeight="1" x14ac:dyDescent="0.25">
      <c r="A19" s="22" t="s">
        <v>28</v>
      </c>
      <c r="B19" s="298" t="s">
        <v>27</v>
      </c>
      <c r="C19" s="299"/>
      <c r="D19" s="300"/>
      <c r="H19" s="281"/>
      <c r="I19" s="281"/>
      <c r="J19" s="281"/>
      <c r="K19" s="281"/>
      <c r="L19" s="281"/>
      <c r="M19" s="281"/>
      <c r="N19" s="281"/>
    </row>
    <row r="20" spans="1:16" ht="24.75" customHeight="1" x14ac:dyDescent="0.25">
      <c r="A20" s="23">
        <f>'INPUT SHEET'!A7</f>
        <v>0</v>
      </c>
      <c r="B20" s="301">
        <f>A4</f>
        <v>45535</v>
      </c>
      <c r="C20" s="302"/>
      <c r="D20" s="303"/>
      <c r="H20" s="281"/>
      <c r="I20" s="281"/>
      <c r="J20" s="281"/>
      <c r="K20" s="281"/>
      <c r="L20" s="281"/>
      <c r="M20" s="281"/>
      <c r="N20" s="281"/>
    </row>
    <row r="21" spans="1:16" ht="15.75" x14ac:dyDescent="0.25">
      <c r="A21" s="304" t="s">
        <v>35</v>
      </c>
      <c r="B21" s="40" t="s">
        <v>32</v>
      </c>
      <c r="C21" s="40" t="s">
        <v>33</v>
      </c>
      <c r="D21" s="40" t="s">
        <v>34</v>
      </c>
      <c r="H21" s="281"/>
      <c r="I21" s="281"/>
      <c r="J21" s="281"/>
      <c r="K21" s="281"/>
      <c r="L21" s="281"/>
      <c r="M21" s="281"/>
      <c r="N21" s="281"/>
    </row>
    <row r="22" spans="1:16" ht="28.5" customHeight="1" x14ac:dyDescent="0.3">
      <c r="A22" s="305"/>
      <c r="B22" s="27">
        <f>B23</f>
        <v>124</v>
      </c>
      <c r="C22" s="27">
        <f>IF(AND(C23&gt;=6),C23,0)</f>
        <v>7</v>
      </c>
      <c r="D22" s="27">
        <f>IF(AND(C23&gt;=6),D23,0)</f>
        <v>31</v>
      </c>
      <c r="H22" s="281"/>
      <c r="I22" s="281"/>
      <c r="J22" s="281"/>
      <c r="K22" s="281"/>
      <c r="L22" s="281"/>
      <c r="M22" s="281"/>
      <c r="N22" s="281"/>
    </row>
    <row r="23" spans="1:16" ht="18.75" x14ac:dyDescent="0.3">
      <c r="A23" s="26" t="s">
        <v>3</v>
      </c>
      <c r="B23" s="28">
        <f>DATEDIF($A$20,$B$20, "y")</f>
        <v>124</v>
      </c>
      <c r="C23" s="28">
        <f>DATEDIF($A$20,$B$20,"ym")</f>
        <v>7</v>
      </c>
      <c r="D23" s="28">
        <f>DATEDIF($A$20,$B$20,"md")</f>
        <v>31</v>
      </c>
      <c r="H23" s="281"/>
      <c r="I23" s="281"/>
      <c r="J23" s="281"/>
      <c r="K23" s="281"/>
      <c r="L23" s="281"/>
      <c r="M23" s="281"/>
      <c r="N23" s="281"/>
    </row>
    <row r="24" spans="1:16" ht="24" customHeight="1" x14ac:dyDescent="0.3">
      <c r="A24" s="187" t="s">
        <v>36</v>
      </c>
      <c r="B24" s="186">
        <f>ROUND(YEARFRAC(B20,A20),0)</f>
        <v>125</v>
      </c>
      <c r="C24" s="24"/>
      <c r="D24" s="24"/>
      <c r="H24" s="281"/>
      <c r="I24" s="281"/>
      <c r="J24" s="281"/>
      <c r="K24" s="281"/>
      <c r="L24" s="281"/>
      <c r="M24" s="281"/>
      <c r="N24" s="281"/>
    </row>
    <row r="25" spans="1:16" ht="18.75" x14ac:dyDescent="0.3">
      <c r="A25" s="32" t="s">
        <v>37</v>
      </c>
      <c r="B25" s="295">
        <v>2000000</v>
      </c>
      <c r="C25" s="296"/>
      <c r="D25" s="297"/>
      <c r="H25" s="281"/>
      <c r="I25" s="281"/>
      <c r="J25" s="281"/>
      <c r="K25" s="281"/>
      <c r="L25" s="281"/>
      <c r="M25" s="281"/>
      <c r="N25" s="281"/>
    </row>
    <row r="26" spans="1:16" ht="18.75" x14ac:dyDescent="0.3">
      <c r="A26" s="43" t="s">
        <v>55</v>
      </c>
      <c r="B26" s="282">
        <f>IFERROR(VLOOKUP('INPUT SHEET'!E7,'Data for last 10 months'!A3:H12,8,0),0)</f>
        <v>0</v>
      </c>
      <c r="C26" s="283"/>
      <c r="D26" s="284"/>
      <c r="I26" s="169"/>
      <c r="J26" s="169"/>
      <c r="K26" s="169"/>
      <c r="L26" s="169"/>
      <c r="M26" s="169"/>
      <c r="N26" s="169"/>
    </row>
    <row r="27" spans="1:16" ht="24" customHeight="1" x14ac:dyDescent="0.3">
      <c r="A27" s="25" t="s">
        <v>29</v>
      </c>
      <c r="B27" s="285">
        <f>(IF(B$22&lt;5, 0, IF(B$22&gt;=5,($B$26*$B$24*15/26),)))</f>
        <v>0</v>
      </c>
      <c r="C27" s="286"/>
      <c r="D27" s="287"/>
      <c r="H27" s="335" t="s">
        <v>3</v>
      </c>
      <c r="I27" s="170"/>
      <c r="J27" s="170"/>
      <c r="K27" s="170"/>
      <c r="L27" s="170"/>
      <c r="M27" s="170"/>
      <c r="N27" s="170"/>
    </row>
    <row r="28" spans="1:16" ht="24.75" customHeight="1" x14ac:dyDescent="0.3">
      <c r="A28" s="43" t="s">
        <v>56</v>
      </c>
      <c r="B28" s="282">
        <f>IFERROR(VLOOKUP('INPUT SHEET'!E7,'Data for last 10 months'!A3:H12,6,0),0)</f>
        <v>0</v>
      </c>
      <c r="C28" s="283"/>
      <c r="D28" s="284"/>
      <c r="H28" s="335"/>
      <c r="I28" s="170"/>
      <c r="J28" s="170"/>
      <c r="K28" s="170"/>
      <c r="L28" s="170"/>
      <c r="M28" s="170"/>
      <c r="N28" s="170"/>
    </row>
    <row r="29" spans="1:16" ht="18.75" x14ac:dyDescent="0.3">
      <c r="A29" s="33" t="s">
        <v>30</v>
      </c>
      <c r="B29" s="312">
        <f>IF($B$22&lt;10,0,E29)</f>
        <v>0</v>
      </c>
      <c r="C29" s="313"/>
      <c r="D29" s="314"/>
      <c r="E29" s="188">
        <f>IF($B$22&lt;15,($B$28*$B$22),(IF(B$22&lt;=30,$B$28*15,($B$28*$B$22/2)+($B$28*$C$22/24)+($B$28*$D$22/720))))</f>
        <v>0</v>
      </c>
      <c r="H29" s="338" t="s">
        <v>114</v>
      </c>
      <c r="I29" s="170"/>
      <c r="J29" s="170"/>
      <c r="K29" s="170"/>
      <c r="L29" s="170"/>
      <c r="M29" s="170"/>
      <c r="N29" s="170"/>
    </row>
    <row r="30" spans="1:16" ht="36.75" customHeight="1" x14ac:dyDescent="0.25">
      <c r="A30" s="42" t="s">
        <v>54</v>
      </c>
      <c r="B30" s="315">
        <f>IF((B29&gt;IF(B27&gt;B25,B25,B27)),B29,IF(B27&gt;B25,B25,B27))</f>
        <v>0</v>
      </c>
      <c r="C30" s="316"/>
      <c r="D30" s="317"/>
      <c r="H30" s="351" t="s">
        <v>115</v>
      </c>
      <c r="I30" s="352"/>
      <c r="J30" s="352"/>
      <c r="K30" s="352"/>
      <c r="L30" s="352"/>
      <c r="M30" s="352"/>
      <c r="N30" s="352"/>
      <c r="O30" s="352"/>
      <c r="P30" s="353"/>
    </row>
    <row r="31" spans="1:16" ht="12.75" customHeight="1" x14ac:dyDescent="0.25">
      <c r="A31" s="321"/>
      <c r="B31" s="321"/>
      <c r="C31" s="321"/>
      <c r="D31" s="321"/>
      <c r="H31" s="354"/>
      <c r="I31" s="355"/>
      <c r="J31" s="355"/>
      <c r="K31" s="355"/>
      <c r="L31" s="355"/>
      <c r="M31" s="355"/>
      <c r="N31" s="355"/>
      <c r="O31" s="355"/>
      <c r="P31" s="356"/>
    </row>
    <row r="32" spans="1:16" ht="33.75" customHeight="1" x14ac:dyDescent="0.25">
      <c r="A32" s="41" t="s">
        <v>53</v>
      </c>
      <c r="B32" s="306">
        <f>('INPUT SHEET'!G34+'INPUT SHEET'!G35)*'INPUT SHEET'!G36/30</f>
        <v>0</v>
      </c>
      <c r="C32" s="307"/>
      <c r="D32" s="308"/>
      <c r="H32" s="357"/>
      <c r="I32" s="358"/>
      <c r="J32" s="358"/>
      <c r="K32" s="358"/>
      <c r="L32" s="358"/>
      <c r="M32" s="358"/>
      <c r="N32" s="358"/>
      <c r="O32" s="358"/>
      <c r="P32" s="359"/>
    </row>
    <row r="33" spans="1:16" ht="15" hidden="1" customHeight="1" x14ac:dyDescent="0.25">
      <c r="A33" s="14"/>
      <c r="B33" s="14"/>
      <c r="C33" s="14"/>
      <c r="H33" s="336" t="s">
        <v>117</v>
      </c>
      <c r="I33" s="170"/>
      <c r="J33" s="170"/>
      <c r="K33" s="170"/>
      <c r="L33" s="170"/>
      <c r="M33" s="170"/>
      <c r="N33" s="170"/>
    </row>
    <row r="34" spans="1:16" ht="15" hidden="1" customHeight="1" x14ac:dyDescent="0.25">
      <c r="A34" s="14"/>
      <c r="B34" s="14"/>
      <c r="C34" s="14"/>
      <c r="H34" s="335" t="s">
        <v>3</v>
      </c>
      <c r="I34" s="170"/>
      <c r="J34" s="170"/>
      <c r="K34" s="170"/>
      <c r="L34" s="170"/>
      <c r="M34" s="170"/>
      <c r="N34" s="170"/>
    </row>
    <row r="35" spans="1:16" ht="15" hidden="1" customHeight="1" x14ac:dyDescent="0.25">
      <c r="A35" s="14"/>
      <c r="B35" s="14"/>
      <c r="C35" s="14"/>
      <c r="H35" s="335"/>
      <c r="I35" s="170"/>
      <c r="J35" s="170"/>
      <c r="K35" s="170"/>
      <c r="L35" s="170"/>
      <c r="M35" s="170"/>
      <c r="N35" s="170"/>
    </row>
    <row r="36" spans="1:16" ht="15" hidden="1" customHeight="1" x14ac:dyDescent="0.25">
      <c r="A36" s="14"/>
      <c r="B36" s="14"/>
      <c r="C36" s="14"/>
      <c r="H36" s="337" t="s">
        <v>118</v>
      </c>
      <c r="I36" s="170"/>
      <c r="J36" s="170"/>
      <c r="K36" s="170"/>
      <c r="L36" s="170"/>
      <c r="M36" s="170"/>
      <c r="N36" s="170"/>
    </row>
    <row r="37" spans="1:16" ht="15" hidden="1" customHeight="1" x14ac:dyDescent="0.25">
      <c r="A37" s="14"/>
      <c r="B37" s="14"/>
      <c r="C37" s="14"/>
      <c r="H37" s="337"/>
      <c r="I37" s="170"/>
      <c r="J37" s="170"/>
      <c r="K37" s="170"/>
      <c r="L37" s="170"/>
      <c r="M37" s="170"/>
      <c r="N37" s="170"/>
    </row>
    <row r="38" spans="1:16" ht="15" hidden="1" customHeight="1" x14ac:dyDescent="0.25">
      <c r="A38" s="14"/>
      <c r="B38" s="14"/>
      <c r="C38" s="14"/>
      <c r="H38" s="337" t="s">
        <v>119</v>
      </c>
      <c r="I38" s="170"/>
      <c r="J38" s="170"/>
      <c r="K38" s="170"/>
      <c r="L38" s="170"/>
      <c r="M38" s="170"/>
      <c r="N38" s="170"/>
    </row>
    <row r="39" spans="1:16" ht="15" hidden="1" customHeight="1" x14ac:dyDescent="0.25">
      <c r="A39" s="14"/>
      <c r="B39" s="14"/>
      <c r="C39" s="14"/>
      <c r="H39" s="170"/>
      <c r="I39" s="170"/>
      <c r="J39" s="170"/>
      <c r="K39" s="170"/>
      <c r="L39" s="170"/>
      <c r="M39" s="170"/>
      <c r="N39" s="170"/>
    </row>
    <row r="40" spans="1:16" ht="15" hidden="1" customHeight="1" x14ac:dyDescent="0.25">
      <c r="A40" s="14"/>
      <c r="B40" s="14"/>
      <c r="C40" s="14"/>
      <c r="H40" s="170"/>
      <c r="I40" s="170"/>
      <c r="J40" s="170"/>
      <c r="K40" s="170"/>
      <c r="L40" s="170"/>
      <c r="M40" s="170"/>
      <c r="N40" s="170"/>
    </row>
    <row r="41" spans="1:16" ht="15" hidden="1" customHeight="1" x14ac:dyDescent="0.25">
      <c r="A41" s="14"/>
      <c r="B41" s="14"/>
      <c r="C41" s="14"/>
      <c r="H41" s="170"/>
      <c r="I41" s="170"/>
      <c r="J41" s="170"/>
      <c r="K41" s="170"/>
      <c r="L41" s="170"/>
      <c r="M41" s="170"/>
      <c r="N41" s="170"/>
    </row>
    <row r="42" spans="1:16" ht="15" hidden="1" customHeight="1" x14ac:dyDescent="0.25">
      <c r="A42" s="14"/>
      <c r="B42" s="14"/>
      <c r="C42" s="14"/>
      <c r="H42" s="170"/>
      <c r="I42" s="170"/>
      <c r="J42" s="170"/>
      <c r="K42" s="170"/>
      <c r="L42" s="170"/>
      <c r="M42" s="170"/>
      <c r="N42" s="170"/>
    </row>
    <row r="43" spans="1:16" ht="15" hidden="1" customHeight="1" x14ac:dyDescent="0.25">
      <c r="A43" s="14"/>
      <c r="B43" s="14"/>
      <c r="C43" s="14"/>
      <c r="H43" s="170"/>
      <c r="I43" s="170"/>
      <c r="J43" s="170"/>
      <c r="K43" s="170"/>
      <c r="L43" s="170"/>
      <c r="M43" s="170"/>
      <c r="N43" s="170"/>
    </row>
    <row r="44" spans="1:16" ht="15" hidden="1" customHeight="1" x14ac:dyDescent="0.25">
      <c r="A44" s="14"/>
      <c r="B44" s="14"/>
      <c r="C44" s="14"/>
      <c r="H44" s="170"/>
      <c r="I44" s="170"/>
      <c r="J44" s="170"/>
      <c r="K44" s="170"/>
      <c r="L44" s="170"/>
      <c r="M44" s="170"/>
      <c r="N44" s="170"/>
    </row>
    <row r="45" spans="1:16" ht="15" hidden="1" customHeight="1" x14ac:dyDescent="0.25">
      <c r="A45" s="14"/>
      <c r="B45" s="14"/>
      <c r="C45" s="14"/>
      <c r="H45" s="170"/>
      <c r="I45" s="170"/>
      <c r="J45" s="170"/>
      <c r="K45" s="170"/>
      <c r="L45" s="170"/>
      <c r="M45" s="170"/>
      <c r="N45" s="170"/>
    </row>
    <row r="46" spans="1:16" x14ac:dyDescent="0.25">
      <c r="A46" s="14"/>
      <c r="B46" s="322"/>
      <c r="C46" s="322"/>
      <c r="D46" s="322"/>
      <c r="H46" s="170"/>
      <c r="I46" s="170"/>
      <c r="J46" s="170"/>
      <c r="K46" s="170"/>
      <c r="L46" s="170"/>
      <c r="M46" s="170"/>
      <c r="N46" s="170"/>
    </row>
    <row r="47" spans="1:16" ht="34.5" customHeight="1" thickBot="1" x14ac:dyDescent="0.3">
      <c r="A47" s="39" t="s">
        <v>61</v>
      </c>
      <c r="B47" s="309">
        <f>C15+B30+B32</f>
        <v>0</v>
      </c>
      <c r="C47" s="310"/>
      <c r="D47" s="311"/>
      <c r="H47" s="335" t="s">
        <v>116</v>
      </c>
    </row>
    <row r="48" spans="1:16" ht="69" customHeight="1" thickBot="1" x14ac:dyDescent="0.3">
      <c r="A48" s="14"/>
      <c r="B48" s="14"/>
      <c r="C48" s="14"/>
      <c r="H48" s="339" t="s">
        <v>120</v>
      </c>
      <c r="I48" s="340"/>
      <c r="J48" s="340"/>
      <c r="K48" s="340"/>
      <c r="L48" s="340"/>
      <c r="M48" s="340"/>
      <c r="N48" s="340"/>
      <c r="O48" s="340"/>
      <c r="P48" s="341"/>
    </row>
    <row r="49" spans="8:16" s="14" customFormat="1" ht="15.75" thickBot="1" x14ac:dyDescent="0.3">
      <c r="H49" s="335" t="s">
        <v>3</v>
      </c>
    </row>
    <row r="50" spans="8:16" s="14" customFormat="1" ht="27" customHeight="1" x14ac:dyDescent="0.25">
      <c r="H50" s="342" t="s">
        <v>118</v>
      </c>
      <c r="I50" s="343"/>
      <c r="J50" s="343"/>
      <c r="K50" s="343"/>
      <c r="L50" s="343"/>
      <c r="M50" s="343"/>
      <c r="N50" s="343"/>
      <c r="O50" s="343"/>
      <c r="P50" s="344"/>
    </row>
    <row r="51" spans="8:16" s="14" customFormat="1" x14ac:dyDescent="0.25">
      <c r="H51" s="345"/>
      <c r="I51" s="346"/>
      <c r="J51" s="346"/>
      <c r="K51" s="346"/>
      <c r="L51" s="346"/>
      <c r="M51" s="346"/>
      <c r="N51" s="346"/>
      <c r="O51" s="346"/>
      <c r="P51" s="347"/>
    </row>
    <row r="52" spans="8:16" s="14" customFormat="1" x14ac:dyDescent="0.25">
      <c r="H52" s="345"/>
      <c r="I52" s="346"/>
      <c r="J52" s="346"/>
      <c r="K52" s="346"/>
      <c r="L52" s="346"/>
      <c r="M52" s="346"/>
      <c r="N52" s="346"/>
      <c r="O52" s="346"/>
      <c r="P52" s="347"/>
    </row>
    <row r="53" spans="8:16" s="14" customFormat="1" ht="15.75" thickBot="1" x14ac:dyDescent="0.3">
      <c r="H53" s="348"/>
      <c r="I53" s="349"/>
      <c r="J53" s="349"/>
      <c r="K53" s="349"/>
      <c r="L53" s="349"/>
      <c r="M53" s="349"/>
      <c r="N53" s="349"/>
      <c r="O53" s="349"/>
      <c r="P53" s="350"/>
    </row>
    <row r="54" spans="8:16" s="14" customFormat="1" x14ac:dyDescent="0.25"/>
    <row r="55" spans="8:16" s="14" customFormat="1" x14ac:dyDescent="0.25"/>
    <row r="56" spans="8:16" s="14" customFormat="1" x14ac:dyDescent="0.25"/>
    <row r="57" spans="8:16" s="14" customFormat="1" x14ac:dyDescent="0.25"/>
    <row r="58" spans="8:16" s="14" customFormat="1" x14ac:dyDescent="0.25"/>
    <row r="59" spans="8:16" s="14" customFormat="1" x14ac:dyDescent="0.25"/>
    <row r="60" spans="8:16" s="14" customFormat="1" x14ac:dyDescent="0.25"/>
    <row r="61" spans="8:16" s="14" customFormat="1" x14ac:dyDescent="0.25"/>
    <row r="62" spans="8:16" s="14" customFormat="1" x14ac:dyDescent="0.25"/>
    <row r="63" spans="8:16" s="14" customFormat="1" x14ac:dyDescent="0.25"/>
    <row r="64" spans="8:16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</sheetData>
  <sheetProtection algorithmName="SHA-512" hashValue="5ErxHZHsUQZ3/de6MTzQtqPkSXYBc/Su3OxAFUp07qWbbEbmeIirI7cqd1rr+VjaDwTDHw8h3IN3bG4r1CpugA==" saltValue="nhpTk38fmtJDhIr+4LsHfA==" spinCount="100000" sheet="1" selectLockedCells="1" selectUnlockedCells="1"/>
  <mergeCells count="22">
    <mergeCell ref="H30:P32"/>
    <mergeCell ref="H50:P53"/>
    <mergeCell ref="H48:P48"/>
    <mergeCell ref="B32:D32"/>
    <mergeCell ref="B47:D47"/>
    <mergeCell ref="B29:D29"/>
    <mergeCell ref="B30:D30"/>
    <mergeCell ref="A6:C6"/>
    <mergeCell ref="A31:D31"/>
    <mergeCell ref="B46:D46"/>
    <mergeCell ref="A1:N1"/>
    <mergeCell ref="H3:N25"/>
    <mergeCell ref="B26:D26"/>
    <mergeCell ref="B27:D27"/>
    <mergeCell ref="B28:D28"/>
    <mergeCell ref="B3:C3"/>
    <mergeCell ref="B4:C4"/>
    <mergeCell ref="A18:D18"/>
    <mergeCell ref="B25:D25"/>
    <mergeCell ref="B19:D19"/>
    <mergeCell ref="B20:D20"/>
    <mergeCell ref="A21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16AF-EEE0-4149-9437-69F99F734CCE}">
  <dimension ref="A1:M83"/>
  <sheetViews>
    <sheetView workbookViewId="0">
      <selection activeCell="B34" sqref="B34"/>
    </sheetView>
  </sheetViews>
  <sheetFormatPr defaultRowHeight="15" x14ac:dyDescent="0.25"/>
  <cols>
    <col min="1" max="1" width="14.7109375" customWidth="1"/>
    <col min="2" max="2" width="20.85546875" customWidth="1"/>
  </cols>
  <sheetData>
    <row r="1" spans="1:13" ht="17.45" customHeight="1" x14ac:dyDescent="0.25">
      <c r="A1" s="323"/>
      <c r="B1" s="324"/>
    </row>
    <row r="2" spans="1:13" ht="409.5" customHeight="1" x14ac:dyDescent="0.25">
      <c r="A2" s="325" t="s">
        <v>98</v>
      </c>
      <c r="B2" s="325"/>
      <c r="C2" s="325"/>
      <c r="D2" s="325"/>
      <c r="E2" s="325"/>
      <c r="F2" s="325"/>
      <c r="H2" s="326" t="s">
        <v>99</v>
      </c>
      <c r="I2" s="326"/>
      <c r="J2" s="326"/>
      <c r="K2" s="326"/>
      <c r="L2" s="326"/>
      <c r="M2" s="326"/>
    </row>
    <row r="3" spans="1:13" x14ac:dyDescent="0.25">
      <c r="A3" s="325"/>
      <c r="B3" s="325"/>
      <c r="C3" s="325"/>
      <c r="D3" s="325"/>
      <c r="E3" s="325"/>
      <c r="F3" s="325"/>
    </row>
    <row r="4" spans="1:13" hidden="1" x14ac:dyDescent="0.25">
      <c r="A4" s="325"/>
      <c r="B4" s="325"/>
      <c r="C4" s="325"/>
      <c r="D4" s="325"/>
      <c r="E4" s="325"/>
      <c r="F4" s="325"/>
    </row>
    <row r="5" spans="1:13" hidden="1" x14ac:dyDescent="0.25">
      <c r="A5" s="325"/>
      <c r="B5" s="325"/>
      <c r="C5" s="325"/>
      <c r="D5" s="325"/>
      <c r="E5" s="325"/>
      <c r="F5" s="325"/>
    </row>
    <row r="6" spans="1:13" ht="4.5" hidden="1" customHeight="1" x14ac:dyDescent="0.25">
      <c r="A6" s="325"/>
      <c r="B6" s="325"/>
      <c r="C6" s="325"/>
      <c r="D6" s="325"/>
      <c r="E6" s="325"/>
      <c r="F6" s="325"/>
    </row>
    <row r="7" spans="1:13" hidden="1" x14ac:dyDescent="0.25">
      <c r="A7" s="325"/>
      <c r="B7" s="325"/>
      <c r="C7" s="325"/>
      <c r="D7" s="325"/>
      <c r="E7" s="325"/>
      <c r="F7" s="325"/>
    </row>
    <row r="8" spans="1:13" hidden="1" x14ac:dyDescent="0.25">
      <c r="A8" s="325"/>
      <c r="B8" s="325"/>
      <c r="C8" s="325"/>
      <c r="D8" s="325"/>
      <c r="E8" s="325"/>
      <c r="F8" s="325"/>
    </row>
    <row r="9" spans="1:13" hidden="1" x14ac:dyDescent="0.25">
      <c r="A9" s="325"/>
      <c r="B9" s="325"/>
      <c r="C9" s="325"/>
      <c r="D9" s="325"/>
      <c r="E9" s="325"/>
      <c r="F9" s="325"/>
    </row>
    <row r="10" spans="1:13" hidden="1" x14ac:dyDescent="0.25">
      <c r="A10" s="325"/>
      <c r="B10" s="325"/>
      <c r="C10" s="325"/>
      <c r="D10" s="325"/>
      <c r="E10" s="325"/>
      <c r="F10" s="325"/>
    </row>
    <row r="11" spans="1:13" hidden="1" x14ac:dyDescent="0.25">
      <c r="A11" s="325"/>
      <c r="B11" s="325"/>
      <c r="C11" s="325"/>
      <c r="D11" s="325"/>
      <c r="E11" s="325"/>
      <c r="F11" s="325"/>
    </row>
    <row r="12" spans="1:13" hidden="1" x14ac:dyDescent="0.25">
      <c r="A12" s="325"/>
      <c r="B12" s="325"/>
      <c r="C12" s="325"/>
      <c r="D12" s="325"/>
      <c r="E12" s="325"/>
      <c r="F12" s="325"/>
    </row>
    <row r="13" spans="1:13" ht="83.25" customHeight="1" x14ac:dyDescent="0.25">
      <c r="A13" s="327" t="s">
        <v>100</v>
      </c>
      <c r="B13" s="327"/>
    </row>
    <row r="14" spans="1:13" ht="72.599999999999994" customHeight="1" x14ac:dyDescent="0.25">
      <c r="A14" s="181" t="s">
        <v>101</v>
      </c>
      <c r="B14" s="182" t="s">
        <v>102</v>
      </c>
    </row>
    <row r="15" spans="1:13" ht="17.850000000000001" customHeight="1" x14ac:dyDescent="0.25">
      <c r="A15" s="183">
        <v>17</v>
      </c>
      <c r="B15" s="184">
        <v>19.28</v>
      </c>
    </row>
    <row r="16" spans="1:13" ht="21.4" customHeight="1" x14ac:dyDescent="0.25">
      <c r="A16" s="183">
        <v>18</v>
      </c>
      <c r="B16" s="184">
        <v>19.2</v>
      </c>
    </row>
    <row r="17" spans="1:2" ht="22.15" customHeight="1" x14ac:dyDescent="0.25">
      <c r="A17" s="183">
        <v>19</v>
      </c>
      <c r="B17" s="184">
        <v>19.11</v>
      </c>
    </row>
    <row r="18" spans="1:2" ht="17.850000000000001" customHeight="1" x14ac:dyDescent="0.25">
      <c r="A18" s="183">
        <v>20</v>
      </c>
      <c r="B18" s="184">
        <v>19.010000000000002</v>
      </c>
    </row>
    <row r="19" spans="1:2" ht="17.850000000000001" customHeight="1" x14ac:dyDescent="0.25">
      <c r="A19" s="183">
        <v>21</v>
      </c>
      <c r="B19" s="184">
        <v>18.91</v>
      </c>
    </row>
    <row r="20" spans="1:2" ht="21.4" customHeight="1" x14ac:dyDescent="0.25">
      <c r="A20" s="183">
        <v>22</v>
      </c>
      <c r="B20" s="184">
        <v>18.809999999999999</v>
      </c>
    </row>
    <row r="21" spans="1:2" ht="17.850000000000001" customHeight="1" x14ac:dyDescent="0.25">
      <c r="A21" s="183">
        <v>23</v>
      </c>
      <c r="B21" s="184">
        <v>18.7</v>
      </c>
    </row>
    <row r="22" spans="1:2" ht="17.850000000000001" customHeight="1" x14ac:dyDescent="0.25">
      <c r="A22" s="183">
        <v>24</v>
      </c>
      <c r="B22" s="184">
        <v>18.59</v>
      </c>
    </row>
    <row r="23" spans="1:2" ht="20.85" customHeight="1" x14ac:dyDescent="0.25">
      <c r="A23" s="183">
        <v>25</v>
      </c>
      <c r="B23" s="184">
        <v>18.47</v>
      </c>
    </row>
    <row r="24" spans="1:2" x14ac:dyDescent="0.25">
      <c r="A24" s="183">
        <v>26</v>
      </c>
      <c r="B24" s="184">
        <v>18.34</v>
      </c>
    </row>
    <row r="25" spans="1:2" x14ac:dyDescent="0.25">
      <c r="A25" s="183">
        <v>27</v>
      </c>
      <c r="B25" s="185">
        <v>18.21</v>
      </c>
    </row>
    <row r="26" spans="1:2" x14ac:dyDescent="0.25">
      <c r="A26" s="183">
        <v>28</v>
      </c>
      <c r="B26" s="185">
        <v>18.07</v>
      </c>
    </row>
    <row r="27" spans="1:2" x14ac:dyDescent="0.25">
      <c r="A27" s="183">
        <v>29</v>
      </c>
      <c r="B27" s="185">
        <v>17.93</v>
      </c>
    </row>
    <row r="28" spans="1:2" x14ac:dyDescent="0.25">
      <c r="A28" s="183">
        <v>30</v>
      </c>
      <c r="B28" s="185">
        <v>17.78</v>
      </c>
    </row>
    <row r="29" spans="1:2" x14ac:dyDescent="0.25">
      <c r="A29" s="183">
        <v>31</v>
      </c>
      <c r="B29" s="185">
        <v>17.62</v>
      </c>
    </row>
    <row r="30" spans="1:2" x14ac:dyDescent="0.25">
      <c r="A30" s="183">
        <v>32</v>
      </c>
      <c r="B30" s="185">
        <v>17.46</v>
      </c>
    </row>
    <row r="31" spans="1:2" x14ac:dyDescent="0.25">
      <c r="A31" s="183">
        <v>33</v>
      </c>
      <c r="B31" s="185">
        <v>17.29</v>
      </c>
    </row>
    <row r="32" spans="1:2" x14ac:dyDescent="0.25">
      <c r="A32" s="183">
        <v>34</v>
      </c>
      <c r="B32" s="185">
        <v>17.11</v>
      </c>
    </row>
    <row r="33" spans="1:2" x14ac:dyDescent="0.25">
      <c r="A33" s="183">
        <v>35</v>
      </c>
      <c r="B33" s="185">
        <v>16.920000000000002</v>
      </c>
    </row>
    <row r="34" spans="1:2" x14ac:dyDescent="0.25">
      <c r="A34" s="183">
        <v>36</v>
      </c>
      <c r="B34" s="185">
        <v>16.72</v>
      </c>
    </row>
    <row r="35" spans="1:2" x14ac:dyDescent="0.25">
      <c r="A35" s="183">
        <v>37</v>
      </c>
      <c r="B35" s="184">
        <v>16.52</v>
      </c>
    </row>
    <row r="36" spans="1:2" x14ac:dyDescent="0.25">
      <c r="A36" s="183">
        <v>38</v>
      </c>
      <c r="B36" s="184">
        <v>16.309999999999999</v>
      </c>
    </row>
    <row r="37" spans="1:2" x14ac:dyDescent="0.25">
      <c r="A37" s="183">
        <v>39</v>
      </c>
      <c r="B37" s="184">
        <v>16.09</v>
      </c>
    </row>
    <row r="38" spans="1:2" x14ac:dyDescent="0.25">
      <c r="A38" s="183">
        <v>40</v>
      </c>
      <c r="B38" s="184">
        <v>15.87</v>
      </c>
    </row>
    <row r="39" spans="1:2" x14ac:dyDescent="0.25">
      <c r="A39" s="183">
        <v>41</v>
      </c>
      <c r="B39" s="184">
        <v>15.64</v>
      </c>
    </row>
    <row r="40" spans="1:2" x14ac:dyDescent="0.25">
      <c r="A40" s="183">
        <v>42</v>
      </c>
      <c r="B40" s="184">
        <v>15.4</v>
      </c>
    </row>
    <row r="41" spans="1:2" x14ac:dyDescent="0.25">
      <c r="A41" s="183">
        <v>43</v>
      </c>
      <c r="B41" s="184">
        <v>15.15</v>
      </c>
    </row>
    <row r="42" spans="1:2" x14ac:dyDescent="0.25">
      <c r="A42" s="183">
        <v>44</v>
      </c>
      <c r="B42" s="184">
        <v>14.9</v>
      </c>
    </row>
    <row r="43" spans="1:2" x14ac:dyDescent="0.25">
      <c r="A43" s="183">
        <v>45</v>
      </c>
      <c r="B43" s="184">
        <v>14.64</v>
      </c>
    </row>
    <row r="44" spans="1:2" x14ac:dyDescent="0.25">
      <c r="A44" s="183">
        <v>46</v>
      </c>
      <c r="B44" s="184">
        <v>14.37</v>
      </c>
    </row>
    <row r="45" spans="1:2" x14ac:dyDescent="0.25">
      <c r="A45" s="183">
        <v>47</v>
      </c>
      <c r="B45" s="184">
        <v>14.1</v>
      </c>
    </row>
    <row r="46" spans="1:2" x14ac:dyDescent="0.25">
      <c r="A46" s="183">
        <v>48</v>
      </c>
      <c r="B46" s="184">
        <v>13.82</v>
      </c>
    </row>
    <row r="47" spans="1:2" x14ac:dyDescent="0.25">
      <c r="A47" s="183">
        <v>49</v>
      </c>
      <c r="B47" s="184">
        <v>13.54</v>
      </c>
    </row>
    <row r="48" spans="1:2" x14ac:dyDescent="0.25">
      <c r="A48" s="183">
        <v>50</v>
      </c>
      <c r="B48" s="184">
        <v>13.25</v>
      </c>
    </row>
    <row r="49" spans="1:2" x14ac:dyDescent="0.25">
      <c r="A49" s="183">
        <v>51</v>
      </c>
      <c r="B49" s="184">
        <v>12.95</v>
      </c>
    </row>
    <row r="50" spans="1:2" x14ac:dyDescent="0.25">
      <c r="A50" s="183">
        <v>52</v>
      </c>
      <c r="B50" s="184">
        <v>12.66</v>
      </c>
    </row>
    <row r="51" spans="1:2" x14ac:dyDescent="0.25">
      <c r="A51" s="183">
        <v>53</v>
      </c>
      <c r="B51" s="184">
        <v>12.35</v>
      </c>
    </row>
    <row r="52" spans="1:2" x14ac:dyDescent="0.25">
      <c r="A52" s="183">
        <v>54</v>
      </c>
      <c r="B52" s="184">
        <v>12.05</v>
      </c>
    </row>
    <row r="53" spans="1:2" x14ac:dyDescent="0.25">
      <c r="A53" s="183">
        <v>55</v>
      </c>
      <c r="B53" s="184">
        <v>11.73</v>
      </c>
    </row>
    <row r="54" spans="1:2" x14ac:dyDescent="0.25">
      <c r="A54" s="183">
        <v>56</v>
      </c>
      <c r="B54" s="184">
        <v>11.42</v>
      </c>
    </row>
    <row r="55" spans="1:2" x14ac:dyDescent="0.25">
      <c r="A55" s="183">
        <v>57</v>
      </c>
      <c r="B55" s="184">
        <v>11.1</v>
      </c>
    </row>
    <row r="56" spans="1:2" x14ac:dyDescent="0.25">
      <c r="A56" s="183">
        <v>58</v>
      </c>
      <c r="B56" s="184">
        <v>10.78</v>
      </c>
    </row>
    <row r="57" spans="1:2" x14ac:dyDescent="0.25">
      <c r="A57" s="183">
        <v>59</v>
      </c>
      <c r="B57" s="184">
        <v>10.46</v>
      </c>
    </row>
    <row r="58" spans="1:2" x14ac:dyDescent="0.25">
      <c r="A58" s="183">
        <v>60</v>
      </c>
      <c r="B58" s="184">
        <v>10.130000000000001</v>
      </c>
    </row>
    <row r="59" spans="1:2" x14ac:dyDescent="0.25">
      <c r="A59" s="183">
        <v>61</v>
      </c>
      <c r="B59" s="184">
        <v>9.81</v>
      </c>
    </row>
    <row r="60" spans="1:2" x14ac:dyDescent="0.25">
      <c r="A60" s="183">
        <v>62</v>
      </c>
      <c r="B60" s="185">
        <v>9.48</v>
      </c>
    </row>
    <row r="61" spans="1:2" x14ac:dyDescent="0.25">
      <c r="A61" s="183">
        <v>63</v>
      </c>
      <c r="B61" s="185">
        <v>9.15</v>
      </c>
    </row>
    <row r="62" spans="1:2" x14ac:dyDescent="0.25">
      <c r="A62" s="183">
        <v>64</v>
      </c>
      <c r="B62" s="185">
        <v>8.82</v>
      </c>
    </row>
    <row r="63" spans="1:2" x14ac:dyDescent="0.25">
      <c r="A63" s="183">
        <v>65</v>
      </c>
      <c r="B63" s="185">
        <v>8.5</v>
      </c>
    </row>
    <row r="64" spans="1:2" x14ac:dyDescent="0.25">
      <c r="A64" s="183">
        <v>66</v>
      </c>
      <c r="B64" s="185">
        <v>8.17</v>
      </c>
    </row>
    <row r="65" spans="1:2" x14ac:dyDescent="0.25">
      <c r="A65" s="183">
        <v>67</v>
      </c>
      <c r="B65" s="185">
        <v>7.85</v>
      </c>
    </row>
    <row r="66" spans="1:2" x14ac:dyDescent="0.25">
      <c r="A66" s="183">
        <v>68</v>
      </c>
      <c r="B66" s="185">
        <v>7.53</v>
      </c>
    </row>
    <row r="67" spans="1:2" x14ac:dyDescent="0.25">
      <c r="A67" s="183">
        <v>69</v>
      </c>
      <c r="B67" s="185">
        <v>7.22</v>
      </c>
    </row>
    <row r="68" spans="1:2" x14ac:dyDescent="0.25">
      <c r="A68" s="183">
        <v>70</v>
      </c>
      <c r="B68" s="185">
        <v>6.91</v>
      </c>
    </row>
    <row r="69" spans="1:2" x14ac:dyDescent="0.25">
      <c r="A69" s="183">
        <v>71</v>
      </c>
      <c r="B69" s="185">
        <v>6.6</v>
      </c>
    </row>
    <row r="70" spans="1:2" x14ac:dyDescent="0.25">
      <c r="A70" s="183">
        <v>72</v>
      </c>
      <c r="B70" s="185">
        <v>6.3</v>
      </c>
    </row>
    <row r="71" spans="1:2" x14ac:dyDescent="0.25">
      <c r="A71" s="183">
        <v>73</v>
      </c>
      <c r="B71" s="185">
        <v>6.01</v>
      </c>
    </row>
    <row r="72" spans="1:2" x14ac:dyDescent="0.25">
      <c r="A72" s="183">
        <v>74</v>
      </c>
      <c r="B72" s="185">
        <v>5.72</v>
      </c>
    </row>
    <row r="73" spans="1:2" x14ac:dyDescent="0.25">
      <c r="A73" s="183">
        <v>75</v>
      </c>
      <c r="B73" s="185">
        <v>5.44</v>
      </c>
    </row>
    <row r="74" spans="1:2" x14ac:dyDescent="0.25">
      <c r="A74" s="183">
        <v>76</v>
      </c>
      <c r="B74" s="185">
        <v>5.17</v>
      </c>
    </row>
    <row r="75" spans="1:2" x14ac:dyDescent="0.25">
      <c r="A75" s="183">
        <v>77</v>
      </c>
      <c r="B75" s="185">
        <v>4.9000000000000004</v>
      </c>
    </row>
    <row r="76" spans="1:2" x14ac:dyDescent="0.25">
      <c r="A76" s="183">
        <v>78</v>
      </c>
      <c r="B76" s="185">
        <v>4.6500000000000004</v>
      </c>
    </row>
    <row r="77" spans="1:2" x14ac:dyDescent="0.25">
      <c r="A77" s="183">
        <v>79</v>
      </c>
      <c r="B77" s="185">
        <v>4.4000000000000004</v>
      </c>
    </row>
    <row r="78" spans="1:2" x14ac:dyDescent="0.25">
      <c r="A78" s="183">
        <v>80</v>
      </c>
      <c r="B78" s="185">
        <v>4.17</v>
      </c>
    </row>
    <row r="79" spans="1:2" x14ac:dyDescent="0.25">
      <c r="A79" s="183">
        <v>81</v>
      </c>
      <c r="B79" s="185">
        <v>3.94</v>
      </c>
    </row>
    <row r="80" spans="1:2" x14ac:dyDescent="0.25">
      <c r="A80" s="183">
        <v>82</v>
      </c>
      <c r="B80" s="185">
        <v>3.72</v>
      </c>
    </row>
    <row r="81" spans="1:2" x14ac:dyDescent="0.25">
      <c r="A81" s="183">
        <v>83</v>
      </c>
      <c r="B81" s="185">
        <v>3.52</v>
      </c>
    </row>
    <row r="82" spans="1:2" x14ac:dyDescent="0.25">
      <c r="A82" s="183">
        <v>84</v>
      </c>
      <c r="B82" s="185">
        <v>3.32</v>
      </c>
    </row>
    <row r="83" spans="1:2" x14ac:dyDescent="0.25">
      <c r="A83" s="183">
        <v>85</v>
      </c>
      <c r="B83" s="185">
        <v>3.13</v>
      </c>
    </row>
  </sheetData>
  <sheetProtection algorithmName="SHA-512" hashValue="WOWqHXMROt0v/aQuVPuHGjBQt9QVPquWKPU05BwehOqZX9hgzBiI3wm3WzkQSdfV255Mcf8lhH+4IYH64+ER8w==" saltValue="Vp4zLzSvEdA/GcQifectkg==" spinCount="100000" sheet="1" objects="1" scenarios="1"/>
  <mergeCells count="4">
    <mergeCell ref="A1:B1"/>
    <mergeCell ref="A2:F12"/>
    <mergeCell ref="H2:M2"/>
    <mergeCell ref="A13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INPUT SHEET</vt:lpstr>
      <vt:lpstr>Data for last 10 months</vt:lpstr>
      <vt:lpstr>Pension_Gratuity calculation</vt:lpstr>
      <vt:lpstr>COMTN</vt:lpstr>
      <vt:lpstr>'Data for last 10 months'!Print_Area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Thriveni B</cp:lastModifiedBy>
  <cp:lastPrinted>2020-10-02T07:18:25Z</cp:lastPrinted>
  <dcterms:created xsi:type="dcterms:W3CDTF">2014-10-27T08:58:31Z</dcterms:created>
  <dcterms:modified xsi:type="dcterms:W3CDTF">2024-08-06T15:10:21Z</dcterms:modified>
</cp:coreProperties>
</file>